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3\Licitações\0001342-33.2023.4.90.8000 - Fornecimento materiais gráficos\"/>
    </mc:Choice>
  </mc:AlternateContent>
  <xr:revisionPtr revIDLastSave="0" documentId="13_ncr:1_{78A08655-49A4-4278-AE9C-FDE8E723373B}" xr6:coauthVersionLast="47" xr6:coauthVersionMax="47" xr10:uidLastSave="{00000000-0000-0000-0000-000000000000}"/>
  <bookViews>
    <workbookView xWindow="28680" yWindow="-120" windowWidth="29040" windowHeight="15840" tabRatio="920" firstSheet="4" activeTab="11" xr2:uid="{00000000-000D-0000-FFFF-FFFF00000000}"/>
  </bookViews>
  <sheets>
    <sheet name="LOTE 1 - Papel couchê 1" sheetId="90" r:id="rId1"/>
    <sheet name="LOTE 2 - Papel couchê 2" sheetId="78" r:id="rId2"/>
    <sheet name="LOTE 3 - Papel impressão offset" sheetId="87" r:id="rId3"/>
    <sheet name="LOTE 4 - Papel cartão supremo" sheetId="88" r:id="rId4"/>
    <sheet name="LOTE 5 - Papel adesivo e kraft" sheetId="89" r:id="rId5"/>
    <sheet name="LOTE 6 - Tintas offset" sheetId="91" r:id="rId6"/>
    <sheet name="LOTE 7 - Álcool, pastas, químic" sheetId="92" r:id="rId7"/>
    <sheet name="LOTE 8 - Colas, fitas, panos e " sheetId="96" r:id="rId8"/>
    <sheet name="LOTE 9- Blanquetas e pano de la" sheetId="97" r:id="rId9"/>
    <sheet name="LOTE 10- Wire-o" sheetId="98" r:id="rId10"/>
    <sheet name="LOTE 11-Filmes bopp e poliefíni" sheetId="100" r:id="rId11"/>
    <sheet name="ITEM 54" sheetId="101" r:id="rId12"/>
    <sheet name="RESUMO" sheetId="102" r:id="rId13"/>
    <sheet name="GRUPO - 19" sheetId="54" state="hidden" r:id="rId14"/>
  </sheets>
  <definedNames>
    <definedName name="_xlnm._FilterDatabase" localSheetId="11" hidden="1">'ITEM 54'!#REF!</definedName>
    <definedName name="_xlnm._FilterDatabase" localSheetId="0" hidden="1">'LOTE 1 - Papel couchê 1'!#REF!</definedName>
    <definedName name="_xlnm._FilterDatabase" localSheetId="9" hidden="1">'LOTE 10- Wire-o'!#REF!</definedName>
    <definedName name="_xlnm._FilterDatabase" localSheetId="10" hidden="1">'LOTE 11-Filmes bopp e poliefíni'!#REF!</definedName>
    <definedName name="_xlnm._FilterDatabase" localSheetId="1" hidden="1">'LOTE 2 - Papel couchê 2'!#REF!</definedName>
    <definedName name="_xlnm._FilterDatabase" localSheetId="2" hidden="1">'LOTE 3 - Papel impressão offset'!#REF!</definedName>
    <definedName name="_xlnm._FilterDatabase" localSheetId="3" hidden="1">'LOTE 4 - Papel cartão supremo'!#REF!</definedName>
    <definedName name="_xlnm._FilterDatabase" localSheetId="4" hidden="1">'LOTE 5 - Papel adesivo e kraft'!#REF!</definedName>
    <definedName name="_xlnm._FilterDatabase" localSheetId="5" hidden="1">'LOTE 6 - Tintas offset'!#REF!</definedName>
    <definedName name="_xlnm._FilterDatabase" localSheetId="6" hidden="1">'LOTE 7 - Álcool, pastas, químic'!#REF!</definedName>
    <definedName name="_xlnm._FilterDatabase" localSheetId="7" hidden="1">'LOTE 8 - Colas, fitas, panos e '!#REF!</definedName>
    <definedName name="_xlnm._FilterDatabase" localSheetId="8" hidden="1">'LOTE 9- Blanquetas e pano de la'!#REF!</definedName>
    <definedName name="_Hlk16782509" localSheetId="11">'ITEM 54'!$L$6</definedName>
    <definedName name="_Hlk16782509" localSheetId="0">'LOTE 1 - Papel couchê 1'!$L$6</definedName>
    <definedName name="_Hlk16782509" localSheetId="9">'LOTE 10- Wire-o'!$L$6</definedName>
    <definedName name="_Hlk16782509" localSheetId="10">'LOTE 11-Filmes bopp e poliefíni'!$L$6</definedName>
    <definedName name="_Hlk16782509" localSheetId="1">'LOTE 2 - Papel couchê 2'!$L$6</definedName>
    <definedName name="_Hlk16782509" localSheetId="2">'LOTE 3 - Papel impressão offset'!$L$6</definedName>
    <definedName name="_Hlk16782509" localSheetId="3">'LOTE 4 - Papel cartão supremo'!$L$6</definedName>
    <definedName name="_Hlk16782509" localSheetId="4">'LOTE 5 - Papel adesivo e kraft'!$L$6</definedName>
    <definedName name="_Hlk16782509" localSheetId="5">'LOTE 6 - Tintas offset'!$L$6</definedName>
    <definedName name="_Hlk16782509" localSheetId="6">'LOTE 7 - Álcool, pastas, químic'!$L$6</definedName>
    <definedName name="_Hlk16782509" localSheetId="7">'LOTE 8 - Colas, fitas, panos e '!$L$6</definedName>
    <definedName name="_Hlk16782509" localSheetId="8">'LOTE 9- Blanquetas e pano de la'!$L$6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0" i="92" l="1"/>
  <c r="U72" i="92"/>
  <c r="T72" i="92"/>
  <c r="Q65" i="92"/>
  <c r="U67" i="92"/>
  <c r="T67" i="92"/>
  <c r="Q46" i="92"/>
  <c r="T48" i="92"/>
  <c r="U33" i="98"/>
  <c r="T33" i="98"/>
  <c r="Q31" i="98"/>
  <c r="Q31" i="96"/>
  <c r="T34" i="96"/>
  <c r="Q26" i="96"/>
  <c r="U29" i="96"/>
  <c r="T29" i="96"/>
  <c r="Q36" i="96"/>
  <c r="Q36" i="98"/>
  <c r="Q26" i="98"/>
  <c r="Q22" i="98"/>
  <c r="Q22" i="97"/>
  <c r="Q16" i="97"/>
  <c r="Q54" i="96"/>
  <c r="Q49" i="96"/>
  <c r="Q40" i="96"/>
  <c r="Q21" i="96"/>
  <c r="Q16" i="96"/>
  <c r="K16" i="96"/>
  <c r="K65" i="92"/>
  <c r="K45" i="96"/>
  <c r="K26" i="96"/>
  <c r="T47" i="96"/>
  <c r="Q45" i="96"/>
  <c r="K40" i="96"/>
  <c r="K61" i="92"/>
  <c r="K39" i="92"/>
  <c r="K33" i="92"/>
  <c r="R16" i="97" l="1"/>
  <c r="T24" i="98"/>
  <c r="T51" i="96"/>
  <c r="V51" i="96" s="1"/>
  <c r="W51" i="96" s="1"/>
  <c r="R49" i="96"/>
  <c r="T42" i="96"/>
  <c r="V42" i="96" s="1"/>
  <c r="W42" i="96" s="1"/>
  <c r="R40" i="96"/>
  <c r="V29" i="96"/>
  <c r="W29" i="96" s="1"/>
  <c r="T26" i="92"/>
  <c r="V26" i="92" s="1"/>
  <c r="W26" i="92" s="1"/>
  <c r="Q24" i="92"/>
  <c r="X43" i="91"/>
  <c r="U43" i="91"/>
  <c r="V43" i="91" s="1"/>
  <c r="W43" i="91" s="1"/>
  <c r="T43" i="91"/>
  <c r="X18" i="101"/>
  <c r="U18" i="101"/>
  <c r="V18" i="101" s="1"/>
  <c r="W18" i="101" s="1"/>
  <c r="T18" i="101"/>
  <c r="X27" i="100"/>
  <c r="U27" i="100"/>
  <c r="V27" i="100" s="1"/>
  <c r="W27" i="100" s="1"/>
  <c r="T27" i="100"/>
  <c r="X22" i="100"/>
  <c r="U22" i="100"/>
  <c r="V22" i="100" s="1"/>
  <c r="W22" i="100" s="1"/>
  <c r="T22" i="100"/>
  <c r="X18" i="100"/>
  <c r="V18" i="100"/>
  <c r="W18" i="100" s="1"/>
  <c r="U18" i="100"/>
  <c r="T18" i="100"/>
  <c r="X38" i="98"/>
  <c r="U38" i="98"/>
  <c r="V38" i="98" s="1"/>
  <c r="T38" i="98"/>
  <c r="X33" i="98"/>
  <c r="V33" i="98"/>
  <c r="W33" i="98" s="1"/>
  <c r="X29" i="98"/>
  <c r="U29" i="98"/>
  <c r="V29" i="98" s="1"/>
  <c r="W29" i="98" s="1"/>
  <c r="T29" i="98"/>
  <c r="X24" i="98"/>
  <c r="U24" i="98"/>
  <c r="V24" i="98" s="1"/>
  <c r="W24" i="98" s="1"/>
  <c r="X18" i="98"/>
  <c r="U18" i="98"/>
  <c r="V18" i="98" s="1"/>
  <c r="W18" i="98" s="1"/>
  <c r="T18" i="98"/>
  <c r="T24" i="97"/>
  <c r="X19" i="97"/>
  <c r="U19" i="97"/>
  <c r="V19" i="97" s="1"/>
  <c r="W19" i="97" s="1"/>
  <c r="T19" i="97"/>
  <c r="X56" i="96"/>
  <c r="V56" i="96"/>
  <c r="W56" i="96" s="1"/>
  <c r="U56" i="96"/>
  <c r="T56" i="96"/>
  <c r="X51" i="96"/>
  <c r="U51" i="96"/>
  <c r="X47" i="96"/>
  <c r="U47" i="96"/>
  <c r="V47" i="96" s="1"/>
  <c r="W47" i="96" s="1"/>
  <c r="X42" i="96"/>
  <c r="U42" i="96"/>
  <c r="X38" i="96"/>
  <c r="V38" i="96"/>
  <c r="W38" i="96" s="1"/>
  <c r="U38" i="96"/>
  <c r="T38" i="96"/>
  <c r="X34" i="96"/>
  <c r="V34" i="96"/>
  <c r="W34" i="96" s="1"/>
  <c r="X29" i="96"/>
  <c r="X23" i="96"/>
  <c r="U23" i="96"/>
  <c r="V23" i="96" s="1"/>
  <c r="W23" i="96" s="1"/>
  <c r="T23" i="96"/>
  <c r="X18" i="96"/>
  <c r="U18" i="96"/>
  <c r="V18" i="96" s="1"/>
  <c r="W18" i="96" s="1"/>
  <c r="T18" i="96"/>
  <c r="X72" i="92"/>
  <c r="V72" i="92"/>
  <c r="W72" i="92" s="1"/>
  <c r="X67" i="92"/>
  <c r="V67" i="92"/>
  <c r="W67" i="92" s="1"/>
  <c r="X63" i="92"/>
  <c r="V63" i="92"/>
  <c r="W63" i="92" s="1"/>
  <c r="U63" i="92"/>
  <c r="T63" i="92"/>
  <c r="X58" i="92"/>
  <c r="U58" i="92"/>
  <c r="V58" i="92" s="1"/>
  <c r="W58" i="92" s="1"/>
  <c r="T58" i="92"/>
  <c r="X53" i="92"/>
  <c r="V53" i="92"/>
  <c r="W53" i="92" s="1"/>
  <c r="U53" i="92"/>
  <c r="T53" i="92"/>
  <c r="X48" i="92"/>
  <c r="U48" i="92"/>
  <c r="V48" i="92" s="1"/>
  <c r="W48" i="92" s="1"/>
  <c r="X43" i="92"/>
  <c r="U43" i="92"/>
  <c r="V43" i="92" s="1"/>
  <c r="W43" i="92" s="1"/>
  <c r="T43" i="92"/>
  <c r="X36" i="92"/>
  <c r="U36" i="92"/>
  <c r="V36" i="92" s="1"/>
  <c r="W36" i="92" s="1"/>
  <c r="T36" i="92"/>
  <c r="X30" i="92"/>
  <c r="U30" i="92"/>
  <c r="T30" i="92"/>
  <c r="V30" i="92" s="1"/>
  <c r="W30" i="92" s="1"/>
  <c r="X26" i="92"/>
  <c r="U26" i="92"/>
  <c r="X19" i="92"/>
  <c r="U19" i="92"/>
  <c r="V19" i="92" s="1"/>
  <c r="W19" i="92" s="1"/>
  <c r="T19" i="92"/>
  <c r="X38" i="91"/>
  <c r="U38" i="91"/>
  <c r="V38" i="91" s="1"/>
  <c r="W38" i="91" s="1"/>
  <c r="T38" i="91"/>
  <c r="X27" i="91"/>
  <c r="U27" i="91"/>
  <c r="V27" i="91" s="1"/>
  <c r="W27" i="91" s="1"/>
  <c r="T27" i="91"/>
  <c r="X19" i="91"/>
  <c r="U19" i="91"/>
  <c r="T19" i="91"/>
  <c r="Q16" i="91"/>
  <c r="X26" i="89"/>
  <c r="U26" i="89"/>
  <c r="V26" i="89" s="1"/>
  <c r="W26" i="89" s="1"/>
  <c r="T26" i="89"/>
  <c r="Q21" i="89"/>
  <c r="X19" i="89"/>
  <c r="U19" i="89"/>
  <c r="V19" i="89" s="1"/>
  <c r="W19" i="89" s="1"/>
  <c r="T19" i="89"/>
  <c r="X31" i="88"/>
  <c r="U31" i="88"/>
  <c r="V31" i="88" s="1"/>
  <c r="W31" i="88" s="1"/>
  <c r="T31" i="88"/>
  <c r="X25" i="88"/>
  <c r="U25" i="88"/>
  <c r="T25" i="88"/>
  <c r="X19" i="88"/>
  <c r="U19" i="88"/>
  <c r="T19" i="88"/>
  <c r="V19" i="88" s="1"/>
  <c r="W19" i="88" s="1"/>
  <c r="Q16" i="88"/>
  <c r="U35" i="87"/>
  <c r="T35" i="87"/>
  <c r="U29" i="87"/>
  <c r="T29" i="87"/>
  <c r="U24" i="87"/>
  <c r="T24" i="87"/>
  <c r="U18" i="87"/>
  <c r="T18" i="87"/>
  <c r="U24" i="78"/>
  <c r="U19" i="78"/>
  <c r="U51" i="90"/>
  <c r="U47" i="90"/>
  <c r="U42" i="90"/>
  <c r="U37" i="90"/>
  <c r="U33" i="90"/>
  <c r="U29" i="90"/>
  <c r="U25" i="90"/>
  <c r="U19" i="90"/>
  <c r="T24" i="78"/>
  <c r="T19" i="78"/>
  <c r="Q16" i="78"/>
  <c r="X19" i="90"/>
  <c r="Q16" i="90"/>
  <c r="T19" i="90"/>
  <c r="Q16" i="98"/>
  <c r="R16" i="98" s="1"/>
  <c r="O20" i="98"/>
  <c r="O19" i="98"/>
  <c r="O18" i="98"/>
  <c r="O17" i="98"/>
  <c r="O16" i="98"/>
  <c r="N20" i="98"/>
  <c r="M16" i="98"/>
  <c r="L16" i="98"/>
  <c r="N19" i="98" s="1"/>
  <c r="K16" i="98"/>
  <c r="R22" i="97"/>
  <c r="O22" i="97"/>
  <c r="M22" i="97"/>
  <c r="K22" i="97"/>
  <c r="L22" i="97" s="1"/>
  <c r="K16" i="97"/>
  <c r="O20" i="97" s="1"/>
  <c r="R36" i="96"/>
  <c r="R54" i="96"/>
  <c r="O56" i="96"/>
  <c r="O55" i="96"/>
  <c r="O54" i="96"/>
  <c r="K54" i="96"/>
  <c r="O57" i="96" s="1"/>
  <c r="K49" i="96"/>
  <c r="M49" i="96" s="1"/>
  <c r="R45" i="96"/>
  <c r="O47" i="96"/>
  <c r="O46" i="96"/>
  <c r="O45" i="96"/>
  <c r="M45" i="96"/>
  <c r="L45" i="96"/>
  <c r="N47" i="96" s="1"/>
  <c r="O43" i="96"/>
  <c r="O42" i="96"/>
  <c r="O41" i="96"/>
  <c r="O40" i="96"/>
  <c r="M40" i="96"/>
  <c r="L40" i="96"/>
  <c r="N40" i="96" s="1"/>
  <c r="M36" i="96"/>
  <c r="K36" i="96"/>
  <c r="L36" i="96" s="1"/>
  <c r="O34" i="96"/>
  <c r="O33" i="96"/>
  <c r="O32" i="96"/>
  <c r="K31" i="96"/>
  <c r="O31" i="96" s="1"/>
  <c r="O29" i="96"/>
  <c r="O28" i="96"/>
  <c r="O27" i="96"/>
  <c r="O26" i="96"/>
  <c r="M26" i="96"/>
  <c r="N16" i="98" l="1"/>
  <c r="N17" i="98"/>
  <c r="N18" i="98"/>
  <c r="N23" i="97"/>
  <c r="N22" i="97"/>
  <c r="O23" i="97"/>
  <c r="L16" i="97"/>
  <c r="M16" i="97"/>
  <c r="O16" i="97"/>
  <c r="O17" i="97"/>
  <c r="O18" i="97"/>
  <c r="O19" i="97"/>
  <c r="L54" i="96"/>
  <c r="M54" i="96"/>
  <c r="O49" i="96"/>
  <c r="O50" i="96"/>
  <c r="O51" i="96"/>
  <c r="O52" i="96"/>
  <c r="L49" i="96"/>
  <c r="N38" i="96"/>
  <c r="N37" i="96"/>
  <c r="N36" i="96"/>
  <c r="O36" i="96"/>
  <c r="O37" i="96"/>
  <c r="O38" i="96"/>
  <c r="V19" i="91"/>
  <c r="W19" i="91" s="1"/>
  <c r="V25" i="88"/>
  <c r="W25" i="88" s="1"/>
  <c r="V19" i="90"/>
  <c r="W19" i="90" s="1"/>
  <c r="N41" i="96"/>
  <c r="N43" i="96"/>
  <c r="N42" i="96"/>
  <c r="N45" i="96"/>
  <c r="N46" i="96"/>
  <c r="L26" i="96"/>
  <c r="N26" i="96" s="1"/>
  <c r="N20" i="97" l="1"/>
  <c r="N19" i="97"/>
  <c r="N17" i="97"/>
  <c r="N16" i="97"/>
  <c r="N18" i="97"/>
  <c r="N57" i="96"/>
  <c r="N56" i="96"/>
  <c r="N55" i="96"/>
  <c r="N54" i="96"/>
  <c r="N51" i="96"/>
  <c r="N50" i="96"/>
  <c r="N49" i="96"/>
  <c r="N52" i="96"/>
  <c r="N29" i="96"/>
  <c r="N28" i="96"/>
  <c r="N27" i="96"/>
  <c r="N19" i="96"/>
  <c r="N18" i="96"/>
  <c r="N17" i="96"/>
  <c r="N16" i="96"/>
  <c r="M16" i="96"/>
  <c r="L16" i="96"/>
  <c r="K21" i="96"/>
  <c r="M21" i="96" s="1"/>
  <c r="R16" i="96"/>
  <c r="O67" i="92"/>
  <c r="Q39" i="92"/>
  <c r="O43" i="92"/>
  <c r="Q33" i="92"/>
  <c r="R33" i="92" s="1"/>
  <c r="M33" i="92"/>
  <c r="R70" i="92"/>
  <c r="K70" i="92"/>
  <c r="M70" i="92" s="1"/>
  <c r="Q61" i="92"/>
  <c r="R61" i="92" s="1"/>
  <c r="Q56" i="92"/>
  <c r="R56" i="92" s="1"/>
  <c r="K56" i="92"/>
  <c r="O59" i="92" s="1"/>
  <c r="Q51" i="92"/>
  <c r="R51" i="92" s="1"/>
  <c r="K51" i="92"/>
  <c r="M51" i="92" s="1"/>
  <c r="K46" i="92"/>
  <c r="M46" i="92" s="1"/>
  <c r="O63" i="92"/>
  <c r="O62" i="92"/>
  <c r="O61" i="92"/>
  <c r="M61" i="92"/>
  <c r="L61" i="92"/>
  <c r="Q27" i="92"/>
  <c r="R27" i="92" s="1"/>
  <c r="K27" i="92"/>
  <c r="O31" i="92" s="1"/>
  <c r="R24" i="92"/>
  <c r="O25" i="92"/>
  <c r="L24" i="92"/>
  <c r="K24" i="92"/>
  <c r="O24" i="92" s="1"/>
  <c r="Q16" i="92"/>
  <c r="R16" i="92" s="1"/>
  <c r="O21" i="92"/>
  <c r="O20" i="92"/>
  <c r="O19" i="92"/>
  <c r="O18" i="92"/>
  <c r="O17" i="92"/>
  <c r="O16" i="92"/>
  <c r="K16" i="92"/>
  <c r="M16" i="92" s="1"/>
  <c r="Q40" i="91"/>
  <c r="K40" i="91"/>
  <c r="O43" i="91" s="1"/>
  <c r="O44" i="91"/>
  <c r="Q32" i="91"/>
  <c r="K32" i="91"/>
  <c r="O35" i="91" s="1"/>
  <c r="Q24" i="91"/>
  <c r="R24" i="91" s="1"/>
  <c r="K24" i="91"/>
  <c r="O24" i="91" s="1"/>
  <c r="R16" i="91"/>
  <c r="K16" i="91"/>
  <c r="O17" i="91" s="1"/>
  <c r="O22" i="91"/>
  <c r="R21" i="89"/>
  <c r="K21" i="89"/>
  <c r="O21" i="89" s="1"/>
  <c r="O24" i="89"/>
  <c r="O23" i="89"/>
  <c r="O22" i="89"/>
  <c r="Q16" i="89"/>
  <c r="R16" i="89" s="1"/>
  <c r="K16" i="89"/>
  <c r="O19" i="89" s="1"/>
  <c r="Q28" i="88"/>
  <c r="R28" i="88" s="1"/>
  <c r="O31" i="88"/>
  <c r="O30" i="88"/>
  <c r="K28" i="88"/>
  <c r="O29" i="88" s="1"/>
  <c r="Q23" i="88"/>
  <c r="R23" i="88" s="1"/>
  <c r="K23" i="88"/>
  <c r="O26" i="88" s="1"/>
  <c r="K16" i="88"/>
  <c r="O16" i="88" s="1"/>
  <c r="O18" i="88"/>
  <c r="O17" i="88"/>
  <c r="Q32" i="87"/>
  <c r="R32" i="87" s="1"/>
  <c r="O35" i="87"/>
  <c r="O34" i="87"/>
  <c r="O33" i="87"/>
  <c r="O32" i="87"/>
  <c r="M32" i="87"/>
  <c r="L32" i="87"/>
  <c r="N35" i="87" s="1"/>
  <c r="K32" i="87"/>
  <c r="Q26" i="87"/>
  <c r="R26" i="87" s="1"/>
  <c r="K26" i="87"/>
  <c r="M26" i="87" s="1"/>
  <c r="Q21" i="87"/>
  <c r="R21" i="87" s="1"/>
  <c r="K21" i="87"/>
  <c r="M21" i="87" s="1"/>
  <c r="Q16" i="87"/>
  <c r="R16" i="87" s="1"/>
  <c r="K16" i="87"/>
  <c r="O19" i="87" s="1"/>
  <c r="Q21" i="78"/>
  <c r="R21" i="78" s="1"/>
  <c r="O24" i="78"/>
  <c r="O23" i="78"/>
  <c r="O22" i="78"/>
  <c r="O21" i="78"/>
  <c r="K21" i="78"/>
  <c r="M21" i="78" s="1"/>
  <c r="N16" i="78"/>
  <c r="L16" i="78"/>
  <c r="M16" i="78"/>
  <c r="K16" i="78"/>
  <c r="L21" i="96" l="1"/>
  <c r="N63" i="92"/>
  <c r="O52" i="92"/>
  <c r="O54" i="92"/>
  <c r="O53" i="92"/>
  <c r="O51" i="92"/>
  <c r="M27" i="92"/>
  <c r="L27" i="92"/>
  <c r="O27" i="92"/>
  <c r="O28" i="92"/>
  <c r="O29" i="92"/>
  <c r="O30" i="92"/>
  <c r="M24" i="92"/>
  <c r="N24" i="92" s="1"/>
  <c r="N25" i="92"/>
  <c r="O22" i="92"/>
  <c r="L16" i="92"/>
  <c r="O45" i="91"/>
  <c r="O37" i="91"/>
  <c r="O36" i="91"/>
  <c r="O38" i="91"/>
  <c r="L32" i="91"/>
  <c r="M32" i="91"/>
  <c r="O32" i="91"/>
  <c r="O34" i="91"/>
  <c r="O33" i="91"/>
  <c r="L16" i="91"/>
  <c r="N22" i="91" s="1"/>
  <c r="O18" i="91"/>
  <c r="O19" i="91"/>
  <c r="O20" i="91"/>
  <c r="O21" i="91"/>
  <c r="O25" i="89"/>
  <c r="O26" i="89"/>
  <c r="L16" i="89"/>
  <c r="M16" i="89"/>
  <c r="O16" i="89"/>
  <c r="O17" i="89"/>
  <c r="L28" i="88"/>
  <c r="M28" i="88"/>
  <c r="O28" i="88"/>
  <c r="L23" i="88"/>
  <c r="O23" i="88"/>
  <c r="M23" i="88"/>
  <c r="O24" i="88"/>
  <c r="O25" i="88"/>
  <c r="O19" i="88"/>
  <c r="N32" i="87"/>
  <c r="N33" i="87"/>
  <c r="N34" i="87"/>
  <c r="O27" i="87"/>
  <c r="O28" i="87"/>
  <c r="O29" i="87"/>
  <c r="O30" i="87"/>
  <c r="O26" i="87"/>
  <c r="L26" i="87"/>
  <c r="O21" i="87"/>
  <c r="O22" i="87"/>
  <c r="O23" i="87"/>
  <c r="O24" i="87"/>
  <c r="L21" i="87"/>
  <c r="L16" i="87"/>
  <c r="M16" i="87"/>
  <c r="O16" i="87"/>
  <c r="O17" i="87"/>
  <c r="O18" i="87"/>
  <c r="L21" i="78"/>
  <c r="N62" i="92"/>
  <c r="N61" i="92"/>
  <c r="O34" i="92"/>
  <c r="O33" i="92"/>
  <c r="O35" i="92"/>
  <c r="O36" i="92"/>
  <c r="O37" i="92"/>
  <c r="L33" i="92"/>
  <c r="M56" i="92"/>
  <c r="L56" i="92"/>
  <c r="O56" i="92"/>
  <c r="O58" i="92"/>
  <c r="O57" i="92"/>
  <c r="L51" i="92"/>
  <c r="O46" i="92"/>
  <c r="O47" i="92"/>
  <c r="O48" i="92"/>
  <c r="O49" i="92"/>
  <c r="L70" i="92"/>
  <c r="O65" i="92"/>
  <c r="O66" i="92"/>
  <c r="O68" i="92"/>
  <c r="L65" i="92"/>
  <c r="M65" i="92"/>
  <c r="L46" i="92"/>
  <c r="M39" i="92"/>
  <c r="O41" i="92"/>
  <c r="O42" i="92"/>
  <c r="O44" i="92"/>
  <c r="O39" i="92"/>
  <c r="O40" i="92"/>
  <c r="L39" i="92"/>
  <c r="L40" i="91"/>
  <c r="M40" i="91"/>
  <c r="O46" i="91"/>
  <c r="O41" i="91"/>
  <c r="O40" i="91"/>
  <c r="O42" i="91"/>
  <c r="O27" i="91"/>
  <c r="O29" i="91"/>
  <c r="M24" i="91"/>
  <c r="O25" i="91"/>
  <c r="O28" i="91"/>
  <c r="L24" i="91"/>
  <c r="O26" i="91"/>
  <c r="O30" i="91"/>
  <c r="M16" i="91"/>
  <c r="O16" i="91"/>
  <c r="L16" i="88"/>
  <c r="O20" i="88"/>
  <c r="M16" i="88"/>
  <c r="O21" i="88"/>
  <c r="Q44" i="90"/>
  <c r="K44" i="90"/>
  <c r="Q39" i="90"/>
  <c r="K39" i="90"/>
  <c r="Q35" i="90"/>
  <c r="Q31" i="90"/>
  <c r="Q27" i="90"/>
  <c r="K27" i="90"/>
  <c r="R36" i="98"/>
  <c r="O38" i="98"/>
  <c r="O37" i="98"/>
  <c r="O36" i="98"/>
  <c r="M36" i="98"/>
  <c r="K36" i="98"/>
  <c r="L36" i="98" s="1"/>
  <c r="R31" i="98"/>
  <c r="K31" i="98"/>
  <c r="O34" i="98" s="1"/>
  <c r="O29" i="98"/>
  <c r="O28" i="98"/>
  <c r="O27" i="98"/>
  <c r="K26" i="98"/>
  <c r="O26" i="98" s="1"/>
  <c r="R22" i="98"/>
  <c r="K22" i="98"/>
  <c r="O22" i="98" s="1"/>
  <c r="Q24" i="100"/>
  <c r="R24" i="100" s="1"/>
  <c r="K24" i="100"/>
  <c r="M24" i="100" s="1"/>
  <c r="Q20" i="100"/>
  <c r="R20" i="100" s="1"/>
  <c r="K20" i="100"/>
  <c r="M20" i="100" s="1"/>
  <c r="Q16" i="100"/>
  <c r="R16" i="100" s="1"/>
  <c r="K16" i="100"/>
  <c r="O18" i="100" s="1"/>
  <c r="Q16" i="101"/>
  <c r="R16" i="101" s="1"/>
  <c r="O20" i="101"/>
  <c r="O19" i="101"/>
  <c r="O18" i="101"/>
  <c r="O17" i="101"/>
  <c r="K16" i="101"/>
  <c r="O16" i="101" s="1"/>
  <c r="Q22" i="90"/>
  <c r="K22" i="90"/>
  <c r="M22" i="90" s="1"/>
  <c r="K16" i="90"/>
  <c r="O17" i="90" s="1"/>
  <c r="W38" i="98"/>
  <c r="X24" i="97"/>
  <c r="T42" i="90"/>
  <c r="T33" i="90"/>
  <c r="T29" i="90"/>
  <c r="T25" i="90"/>
  <c r="V25" i="90" s="1"/>
  <c r="W25" i="90" s="1"/>
  <c r="X35" i="87"/>
  <c r="X29" i="87"/>
  <c r="V29" i="87"/>
  <c r="W29" i="87" s="1"/>
  <c r="X24" i="87"/>
  <c r="X18" i="87"/>
  <c r="V18" i="87"/>
  <c r="W18" i="87" s="1"/>
  <c r="X24" i="78"/>
  <c r="V24" i="78"/>
  <c r="W24" i="78" s="1"/>
  <c r="X19" i="78"/>
  <c r="X51" i="90"/>
  <c r="T51" i="90"/>
  <c r="V51" i="90" s="1"/>
  <c r="W51" i="90" s="1"/>
  <c r="X47" i="90"/>
  <c r="T47" i="90"/>
  <c r="V47" i="90" s="1"/>
  <c r="W47" i="90" s="1"/>
  <c r="X42" i="90"/>
  <c r="X37" i="90"/>
  <c r="T37" i="90"/>
  <c r="V37" i="90" s="1"/>
  <c r="W37" i="90" s="1"/>
  <c r="X33" i="90"/>
  <c r="X29" i="90"/>
  <c r="X25" i="90"/>
  <c r="L16" i="101" l="1"/>
  <c r="M16" i="101"/>
  <c r="L24" i="100"/>
  <c r="L20" i="100"/>
  <c r="L16" i="100"/>
  <c r="O16" i="100"/>
  <c r="O17" i="100"/>
  <c r="M16" i="100"/>
  <c r="N37" i="98"/>
  <c r="N38" i="98"/>
  <c r="N39" i="98"/>
  <c r="N36" i="98"/>
  <c r="O39" i="98"/>
  <c r="M31" i="98"/>
  <c r="L31" i="98"/>
  <c r="O31" i="98"/>
  <c r="O32" i="98"/>
  <c r="O33" i="98"/>
  <c r="M26" i="98"/>
  <c r="L26" i="98"/>
  <c r="O23" i="98"/>
  <c r="O24" i="98"/>
  <c r="L22" i="98"/>
  <c r="M22" i="98"/>
  <c r="N21" i="96"/>
  <c r="N23" i="96"/>
  <c r="N24" i="96"/>
  <c r="N22" i="96"/>
  <c r="N31" i="92"/>
  <c r="N30" i="92"/>
  <c r="N29" i="92"/>
  <c r="N28" i="92"/>
  <c r="N27" i="92"/>
  <c r="N21" i="92"/>
  <c r="N20" i="92"/>
  <c r="N19" i="92"/>
  <c r="N18" i="92"/>
  <c r="N17" i="92"/>
  <c r="N16" i="92"/>
  <c r="N22" i="92"/>
  <c r="N36" i="91"/>
  <c r="N32" i="91"/>
  <c r="N38" i="91"/>
  <c r="N35" i="91"/>
  <c r="N34" i="91"/>
  <c r="N33" i="91"/>
  <c r="N37" i="91"/>
  <c r="N20" i="91"/>
  <c r="N18" i="91"/>
  <c r="N21" i="91"/>
  <c r="N19" i="91"/>
  <c r="N17" i="91"/>
  <c r="N16" i="91"/>
  <c r="N19" i="89"/>
  <c r="N18" i="89"/>
  <c r="N16" i="89"/>
  <c r="N17" i="89"/>
  <c r="N31" i="88"/>
  <c r="N30" i="88"/>
  <c r="N29" i="88"/>
  <c r="N28" i="88"/>
  <c r="N24" i="88"/>
  <c r="N26" i="88"/>
  <c r="N25" i="88"/>
  <c r="N23" i="88"/>
  <c r="N28" i="87"/>
  <c r="N27" i="87"/>
  <c r="N26" i="87"/>
  <c r="N30" i="87"/>
  <c r="N29" i="87"/>
  <c r="N24" i="87"/>
  <c r="N21" i="87"/>
  <c r="N23" i="87"/>
  <c r="N22" i="87"/>
  <c r="N19" i="87"/>
  <c r="N18" i="87"/>
  <c r="N17" i="87"/>
  <c r="N16" i="87"/>
  <c r="N24" i="78"/>
  <c r="N21" i="78"/>
  <c r="N23" i="78"/>
  <c r="N22" i="78"/>
  <c r="O18" i="90"/>
  <c r="O16" i="90"/>
  <c r="L22" i="90"/>
  <c r="N36" i="92"/>
  <c r="N34" i="92"/>
  <c r="N37" i="92"/>
  <c r="N35" i="92"/>
  <c r="N33" i="92"/>
  <c r="N59" i="92"/>
  <c r="N56" i="92"/>
  <c r="N58" i="92"/>
  <c r="N57" i="92"/>
  <c r="N53" i="92"/>
  <c r="N51" i="92"/>
  <c r="N54" i="92"/>
  <c r="N52" i="92"/>
  <c r="N73" i="92"/>
  <c r="N70" i="92"/>
  <c r="N72" i="92"/>
  <c r="N71" i="92"/>
  <c r="N68" i="92"/>
  <c r="N67" i="92"/>
  <c r="N66" i="92"/>
  <c r="N65" i="92"/>
  <c r="N49" i="92"/>
  <c r="N48" i="92"/>
  <c r="N47" i="92"/>
  <c r="N46" i="92"/>
  <c r="N43" i="92"/>
  <c r="N41" i="92"/>
  <c r="N40" i="92"/>
  <c r="N39" i="92"/>
  <c r="N44" i="92"/>
  <c r="N42" i="92"/>
  <c r="N45" i="91"/>
  <c r="N44" i="91"/>
  <c r="N46" i="91"/>
  <c r="N43" i="91"/>
  <c r="N42" i="91"/>
  <c r="N40" i="91"/>
  <c r="N41" i="91"/>
  <c r="N30" i="91"/>
  <c r="N29" i="91"/>
  <c r="N28" i="91"/>
  <c r="N27" i="91"/>
  <c r="N26" i="91"/>
  <c r="N25" i="91"/>
  <c r="N24" i="91"/>
  <c r="N20" i="88"/>
  <c r="N18" i="88"/>
  <c r="N16" i="88"/>
  <c r="N21" i="88"/>
  <c r="N19" i="88"/>
  <c r="N17" i="88"/>
  <c r="V42" i="90"/>
  <c r="W42" i="90" s="1"/>
  <c r="W24" i="97"/>
  <c r="V29" i="90"/>
  <c r="W29" i="90" s="1"/>
  <c r="V33" i="90"/>
  <c r="W33" i="90" s="1"/>
  <c r="V24" i="87"/>
  <c r="W24" i="87" s="1"/>
  <c r="V35" i="87"/>
  <c r="W35" i="87" s="1"/>
  <c r="V19" i="78"/>
  <c r="W19" i="78" s="1"/>
  <c r="N20" i="101" l="1"/>
  <c r="N19" i="101"/>
  <c r="N18" i="101"/>
  <c r="N17" i="101"/>
  <c r="N16" i="101"/>
  <c r="N26" i="100"/>
  <c r="N24" i="100"/>
  <c r="N25" i="100"/>
  <c r="N20" i="100"/>
  <c r="N22" i="100"/>
  <c r="N21" i="100"/>
  <c r="N18" i="100"/>
  <c r="N17" i="100"/>
  <c r="N16" i="100"/>
  <c r="N33" i="98"/>
  <c r="N32" i="98"/>
  <c r="N31" i="98"/>
  <c r="N34" i="98"/>
  <c r="N29" i="98"/>
  <c r="N28" i="98"/>
  <c r="N27" i="98"/>
  <c r="N26" i="98"/>
  <c r="N22" i="98"/>
  <c r="N24" i="98"/>
  <c r="N23" i="98"/>
  <c r="R25" i="97"/>
  <c r="C13" i="102" s="1"/>
  <c r="R31" i="96"/>
  <c r="R26" i="96"/>
  <c r="R21" i="96"/>
  <c r="O24" i="96"/>
  <c r="O23" i="96"/>
  <c r="O22" i="96"/>
  <c r="O21" i="96"/>
  <c r="O18" i="96"/>
  <c r="R26" i="98"/>
  <c r="O24" i="100"/>
  <c r="O22" i="100"/>
  <c r="R28" i="100"/>
  <c r="C15" i="102" s="1"/>
  <c r="R22" i="101"/>
  <c r="C16" i="102" s="1"/>
  <c r="O73" i="92"/>
  <c r="R65" i="92"/>
  <c r="R46" i="92"/>
  <c r="R39" i="92"/>
  <c r="R40" i="91"/>
  <c r="R32" i="91"/>
  <c r="R16" i="88"/>
  <c r="R16" i="78"/>
  <c r="O19" i="78"/>
  <c r="Q49" i="90"/>
  <c r="R49" i="90" s="1"/>
  <c r="K49" i="90"/>
  <c r="M49" i="90" s="1"/>
  <c r="R44" i="90"/>
  <c r="O44" i="90"/>
  <c r="R39" i="90"/>
  <c r="O39" i="90"/>
  <c r="R35" i="90"/>
  <c r="K35" i="90"/>
  <c r="M35" i="90" s="1"/>
  <c r="R31" i="90"/>
  <c r="K31" i="90"/>
  <c r="O33" i="90" s="1"/>
  <c r="R22" i="90"/>
  <c r="R27" i="90"/>
  <c r="O29" i="90"/>
  <c r="O28" i="90"/>
  <c r="R16" i="90"/>
  <c r="M16" i="90"/>
  <c r="R52" i="90" l="1"/>
  <c r="C5" i="102" s="1"/>
  <c r="O49" i="90"/>
  <c r="O50" i="90"/>
  <c r="O51" i="90"/>
  <c r="O40" i="90"/>
  <c r="O41" i="90"/>
  <c r="O23" i="90"/>
  <c r="N22" i="90"/>
  <c r="O22" i="90"/>
  <c r="R26" i="78"/>
  <c r="C6" i="102" s="1"/>
  <c r="O16" i="78"/>
  <c r="R37" i="87"/>
  <c r="C7" i="102" s="1"/>
  <c r="R41" i="98"/>
  <c r="C14" i="102" s="1"/>
  <c r="O25" i="100"/>
  <c r="O21" i="100"/>
  <c r="O20" i="100"/>
  <c r="O19" i="96"/>
  <c r="R59" i="96"/>
  <c r="C12" i="102" s="1"/>
  <c r="L21" i="89"/>
  <c r="M21" i="89"/>
  <c r="R28" i="89"/>
  <c r="C9" i="102" s="1"/>
  <c r="R33" i="88"/>
  <c r="C8" i="102" s="1"/>
  <c r="R48" i="91"/>
  <c r="C10" i="102" s="1"/>
  <c r="R75" i="92"/>
  <c r="C11" i="102" s="1"/>
  <c r="O24" i="90"/>
  <c r="M31" i="90"/>
  <c r="O35" i="90"/>
  <c r="O25" i="90"/>
  <c r="O36" i="90"/>
  <c r="L31" i="90"/>
  <c r="O42" i="90"/>
  <c r="O37" i="90"/>
  <c r="O45" i="90"/>
  <c r="O46" i="90"/>
  <c r="L27" i="90"/>
  <c r="O47" i="90"/>
  <c r="O20" i="90"/>
  <c r="O31" i="90"/>
  <c r="L39" i="90"/>
  <c r="M39" i="90"/>
  <c r="M27" i="90"/>
  <c r="L49" i="90"/>
  <c r="O19" i="90"/>
  <c r="O27" i="90"/>
  <c r="L35" i="90"/>
  <c r="L16" i="90"/>
  <c r="O17" i="78"/>
  <c r="O18" i="78"/>
  <c r="L31" i="96"/>
  <c r="M31" i="96"/>
  <c r="O16" i="96"/>
  <c r="O17" i="96"/>
  <c r="O26" i="100"/>
  <c r="O70" i="92"/>
  <c r="O71" i="92"/>
  <c r="O72" i="92"/>
  <c r="L44" i="90"/>
  <c r="M44" i="90"/>
  <c r="N34" i="96" l="1"/>
  <c r="N33" i="96"/>
  <c r="N31" i="96"/>
  <c r="N32" i="96"/>
  <c r="N19" i="90"/>
  <c r="N16" i="90"/>
  <c r="N18" i="90"/>
  <c r="N17" i="90"/>
  <c r="N20" i="90"/>
  <c r="C17" i="102"/>
  <c r="N24" i="89"/>
  <c r="N26" i="89"/>
  <c r="N25" i="89"/>
  <c r="N23" i="89"/>
  <c r="N22" i="89"/>
  <c r="N21" i="89"/>
  <c r="N25" i="90"/>
  <c r="N24" i="90"/>
  <c r="N23" i="90"/>
  <c r="N36" i="90"/>
  <c r="N35" i="90"/>
  <c r="N37" i="90"/>
  <c r="N33" i="90"/>
  <c r="N32" i="90"/>
  <c r="N31" i="90"/>
  <c r="N41" i="90"/>
  <c r="N42" i="90"/>
  <c r="N40" i="90"/>
  <c r="N39" i="90"/>
  <c r="N51" i="90"/>
  <c r="N50" i="90"/>
  <c r="N49" i="90"/>
  <c r="N29" i="90"/>
  <c r="N28" i="90"/>
  <c r="N27" i="90"/>
  <c r="N19" i="78"/>
  <c r="N18" i="78"/>
  <c r="N17" i="78"/>
  <c r="N47" i="90"/>
  <c r="N46" i="90"/>
  <c r="N45" i="90"/>
  <c r="N44" i="90"/>
  <c r="O32" i="90" l="1"/>
  <c r="G5" i="54" l="1"/>
  <c r="G4" i="54"/>
  <c r="G3" i="54"/>
  <c r="G6" i="54" l="1"/>
</calcChain>
</file>

<file path=xl/sharedStrings.xml><?xml version="1.0" encoding="utf-8"?>
<sst xmlns="http://schemas.openxmlformats.org/spreadsheetml/2006/main" count="2530" uniqueCount="317">
  <si>
    <t>MAPA COMPARATIVO DE PREÇOS</t>
  </si>
  <si>
    <t>LEVANTAMENTO/GERENCIAMENTO DE RISCOS:</t>
  </si>
  <si>
    <t>OBSERVAÇÕES IMPORTANTES PARA LEVANTAMENTO DE RISCOS:</t>
  </si>
  <si>
    <t>RESPOSTA:</t>
  </si>
  <si>
    <t>MÉDIA</t>
  </si>
  <si>
    <t xml:space="preserve">1. </t>
  </si>
  <si>
    <t>Prazo de entrega diferenciado?</t>
  </si>
  <si>
    <t>NÃO</t>
  </si>
  <si>
    <t>2.</t>
  </si>
  <si>
    <t>Garantia adicional fora a do produto?</t>
  </si>
  <si>
    <t>3.</t>
  </si>
  <si>
    <t>Há serviços de instalação incluído?</t>
  </si>
  <si>
    <t>N/A</t>
  </si>
  <si>
    <t>4.</t>
  </si>
  <si>
    <t>O serviço comercializado em dólar?</t>
  </si>
  <si>
    <t>PREÇO MÍNIMO</t>
  </si>
  <si>
    <t>5.</t>
  </si>
  <si>
    <t xml:space="preserve">O valor estimado sugere contratação exclusiva para ME e EPP? </t>
  </si>
  <si>
    <t>SIM</t>
  </si>
  <si>
    <t>6.</t>
  </si>
  <si>
    <t>7.</t>
  </si>
  <si>
    <t>Há flagrante diferença de preços entre ME/EPP e ampla concorrência?</t>
  </si>
  <si>
    <t>8.</t>
  </si>
  <si>
    <t>Há indício de monopólio ?</t>
  </si>
  <si>
    <t>9.</t>
  </si>
  <si>
    <t>Há flagrante diferença de preços entre o mapa e o valor inicialmente orçado nos estudos tecnicos preliminares?</t>
  </si>
  <si>
    <t>10.</t>
  </si>
  <si>
    <t>Há notícias mercadológicas que indiquema ausência de matéria prima no mercado e/ou aumento expressivo de preços em mídias oficiais?</t>
  </si>
  <si>
    <t xml:space="preserve">11. </t>
  </si>
  <si>
    <t>Observar se os preços de internet não estão abarcando promoções temporais e/ou quantitativas que possam influcienciar no preço de forma</t>
  </si>
  <si>
    <t>ITEM</t>
  </si>
  <si>
    <t>ESPECIFICAÇÃO / FORMATO</t>
  </si>
  <si>
    <t>UND</t>
  </si>
  <si>
    <t>Cotações</t>
  </si>
  <si>
    <t>Fonte</t>
  </si>
  <si>
    <t>PORTE</t>
  </si>
  <si>
    <t>VALOR
UNIT.</t>
  </si>
  <si>
    <t>MÉDIA/MEDIANA</t>
  </si>
  <si>
    <t>AVALIÇÃO</t>
  </si>
  <si>
    <t>OBSERVAÇÕES
AVALIAÇÃO</t>
  </si>
  <si>
    <t>Valor unit.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</si>
  <si>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</si>
  <si>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</si>
  <si>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</si>
  <si>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</si>
  <si>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</si>
  <si>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</si>
  <si>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</si>
  <si>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</si>
  <si>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</si>
  <si>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</si>
  <si>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</si>
  <si>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</si>
  <si>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</si>
  <si>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</si>
  <si>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</si>
  <si>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</si>
  <si>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</si>
  <si>
    <t>CATMAT</t>
  </si>
  <si>
    <t>EMPRESAS (RAZÃO + CNPJ)</t>
  </si>
  <si>
    <t>MÉDIAS/MEDIANA</t>
  </si>
  <si>
    <t xml:space="preserve"> da média dos preços obtidos</t>
  </si>
  <si>
    <t>CRITÉRIOS ESTATÍSTICOS DA AMOSTRA</t>
  </si>
  <si>
    <t>DESVIO PADRÃO</t>
  </si>
  <si>
    <t>COEFICIENTE DE VARIAÇÃO(%)</t>
  </si>
  <si>
    <t>MÉTODO ESTATÍSTICO</t>
  </si>
  <si>
    <t>CRITÉRIOS ESTATÍSTICOS GERAIS</t>
  </si>
  <si>
    <t>VALOR ESTIMADO DA CONTRATAÇÃO</t>
  </si>
  <si>
    <t xml:space="preserve">        </t>
  </si>
  <si>
    <t>Valor total (12 meses)</t>
  </si>
  <si>
    <t>Preços execessivamente elevados: superior a 25% da média simples dos cesta de preços obtidos</t>
  </si>
  <si>
    <t>Inexequível: inferior a 75% da média da cesta de preços obtidos</t>
  </si>
  <si>
    <t>Valor total (60 meses)</t>
  </si>
  <si>
    <t xml:space="preserve"> da média dos preços obtidos, </t>
  </si>
  <si>
    <t xml:space="preserve"> da média dos preços obtidos </t>
  </si>
  <si>
    <t>da média dos preços obtidos</t>
  </si>
  <si>
    <t>acima da média dos preços obtidos</t>
  </si>
  <si>
    <t xml:space="preserve">GERENCIAMENTO DOS RISCOS:
*Os potenciais riscos devem ser explicitados na informação da unidade.
*Os potenciais riscos devem ser explicitados na informação da unidade.
*Os riscos que influenciam diretemente na seleção do fornecedor devem ser encaminhados à Seção de Licitações.
</t>
  </si>
  <si>
    <t>* 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</t>
  </si>
  <si>
    <t>ye</t>
  </si>
  <si>
    <t>Seção de Compras - SECOMP / SUCOP / SAD</t>
  </si>
  <si>
    <t xml:space="preserve">Há, pelo menos, 3 empresas ME e EPP participando da cotação? </t>
  </si>
  <si>
    <t xml:space="preserve">da média dos preços obtidos. </t>
  </si>
  <si>
    <t>Processo SEI n. 0001342-33.2023.4.90.8000</t>
  </si>
  <si>
    <t>Servidor Responsável pela pesquisa de preços: Armindo Dias Filho</t>
  </si>
  <si>
    <t>Papel Couchê L2 para impressão offset com alta brancura e alto brilho 115g/m2 66x96cm, com fibra no sentido 960mm.</t>
  </si>
  <si>
    <t>Resma</t>
  </si>
  <si>
    <t xml:space="preserve">	
Papel Couchê L2 para impressão offset com alta brancura e alto brilho 170g/m2 66x96cm, com fibra no sentido 960mm.</t>
  </si>
  <si>
    <t xml:space="preserve">	
Papel Couchê L2 para impressão offset com alta brancura e alto brilho 210g/m2 66x96cm, com fibra no sentido 960mm.</t>
  </si>
  <si>
    <t xml:space="preserve">	
Papel Couchê fosco para impressão offset com alta brancura 90g/m2 66x96cm, com fibra no sentido 960mm.</t>
  </si>
  <si>
    <t xml:space="preserve">	
Papel Couchê fosco para impressão offset com alta brancura 115g/m2 66x96cm, com fibra no sentido 960mm.</t>
  </si>
  <si>
    <t>Papel Couchê fosco para impressão offset com alta brancura 150g/m2 66x96cm, com fibra no sentido 960mm.</t>
  </si>
  <si>
    <t>Papel Couchê fosco para impressão offset com alta brancura 170g/m2 66x96cm, com fibra no sentido 960mm.</t>
  </si>
  <si>
    <t>Papel Couchê fosco para impressão offset com alta brancura 210g/m2 66x96cm, com fibra no sentido 960 mm.</t>
  </si>
  <si>
    <t>Objeto: Fornecimento materiais gráficos</t>
  </si>
  <si>
    <t>Papel Couchê fosco para impressão offset com alta brancura 250g/m2 66x96cm, com fibra no sentido 960mm. Marca de referência PINDO, ou de melhor qualidade.</t>
  </si>
  <si>
    <t xml:space="preserve">	
Papel Couchê L2 para impressão offset com alta brancura e alto brilho 250g/m2 66x96cm, com fibra no sentido 960mm. Marca de referência PINDO, ou de melhor qualidade.</t>
  </si>
  <si>
    <t xml:space="preserve">	
Papel para impressão offset com tonalidade diferenciada, tipo pólen soft, 80 gm² 66x96, com fibra no sentido 960mm.</t>
  </si>
  <si>
    <t xml:space="preserve">	
Papel para impressão offset com alta brancura e baixa porosidade 90g/m2 66x96cm, com fibra no sentido 960mm.</t>
  </si>
  <si>
    <t>Papel para impressão offset com alta brancura e baixa porosidade 120g/m2 66x96cm, com fibra no sentido 960mm.</t>
  </si>
  <si>
    <t>Papel para impressão offset com alta brancura e baixa porosidade 240g/m2 66x96cm, com fibra no sentido 960mm.</t>
  </si>
  <si>
    <t xml:space="preserve">	
Papel Cartão Supremo Duo Design para impressão offset com alta brancura 250g/m2 66x96cm, com fibra no sentido 960mm e embalagem com no máximo 150 folhas.</t>
  </si>
  <si>
    <t xml:space="preserve">	
Papel Cartão Supremo Duo Design para impressão offset com alta brancura 300g/m2 66x96cm, com fibra no sentido 960mm e embalagem com no máximo 125 folhas.</t>
  </si>
  <si>
    <t xml:space="preserve">	
Papel Cartão Supremo Duo Design para impressão offset com alta brancura 350g/m2 66x96cm, com fibra no sentido 960mm e embalagem com no máximo 100 folhas.</t>
  </si>
  <si>
    <t xml:space="preserve">	
Papel Adesivo brilho, para impressão offset com alta brancura e baixa porosidade 170g/m2 66x96cm, com fibra no sentido 960 mm e embalagem com 100 folhas. Marca de referência FASSON, ou de melhor qualidade.</t>
  </si>
  <si>
    <t xml:space="preserve">	
Papel Kraft natural folha plana 80g/m2 66x96cm. Marca de referência KLABIN, ou de melhor qualidade.</t>
  </si>
  <si>
    <t xml:space="preserve">	
Tinta gráfica para impressão policromática em papéis Offset e Couchê, Amarela, Marca de referência Saphira linha Ink Fresh ou melhor qualidade, embalagem com 2,5kg.</t>
  </si>
  <si>
    <t>Kg</t>
  </si>
  <si>
    <t xml:space="preserve">	
Tinta gráfica para impressão policromática em papéis Offset e Couchê, Azul, Marca de referência Saphira linha Ink Fresh ou melhor qualidade, embalagem com 2,5kg.</t>
  </si>
  <si>
    <t>Tinta gráfica para impressão policromática em papéis Offset e Couchê, Magenta, Marcas de referência Saphira linha Ink Fresh ou melhor qualidade, embalagem com 2,5kg.</t>
  </si>
  <si>
    <t xml:space="preserve">	
Tinta gráfica para impressão policromática em papéis Offset e Couchê, Preta Senegal ou similar, Marca de referência Saphira linha Ink Fresh ou melhor qualidade, embalagem com 2,5kg.</t>
  </si>
  <si>
    <t xml:space="preserve">	
Álcool isopropílico, alta pureza (mínima de 99%) e qualidade, para uso em sistema de molha da impressora Offset SM-74 Marca de referência Bottcher, ou de melhor qualidade, embalagem com 20 Litros.</t>
  </si>
  <si>
    <t>Litro</t>
  </si>
  <si>
    <t xml:space="preserve">	
Lubrificante especial apropriado para o sistema de lubrificação automática da impressora Offset Heidelberg SM-74, embalagem de 1Kg, Referência Centoplex GLP 500 ou de melhor qualidade.</t>
  </si>
  <si>
    <t>Água desmineralizada, embalagem com 50 litros.</t>
  </si>
  <si>
    <t xml:space="preserve">	
Pasta especial para limpeza profunda e manutenção dos rolos de tinta, auxiliando na troca rápida de cores, tipo BöttcherPro Cleanfix, Marca de referência Bottcher ou de melhor qualidade.</t>
  </si>
  <si>
    <t>Unidade</t>
  </si>
  <si>
    <t xml:space="preserve">	
Solvente específico para limpeza de rolos do sistema de molha a álcool, embalagem com 06 unidades de 1 litro, tipo FR 1000 - Marca de referência Bottcher ou de melhor qualidade.</t>
  </si>
  <si>
    <t xml:space="preserve">	
Limpador específico para chapas térmicas –sistema CTP, Tipo Platefix-S. Marca de referência Bottcher ou de melhor qualidade.</t>
  </si>
  <si>
    <t>Restaurador de blanqueta, Marca de referência Duplicopy, ou de melhor qualidade. embalagem com 5 litros.</t>
  </si>
  <si>
    <t>Galão</t>
  </si>
  <si>
    <t xml:space="preserve">	
Solução de fonte, umectante concentrada, embalagem com 20 litros. Marca de referência AGFA RC 66, ou de melhor qualidade</t>
  </si>
  <si>
    <t xml:space="preserve">Pó antimaculador de baixa granulometria, extrafino, Marca de referência Bottcher, ou de melhor qualidade.
</t>
  </si>
  <si>
    <t xml:space="preserve">	
Goma antioxidante, referência RC-794, Marca de referência AGFA, ou de melhor qualidade, galão de 5 litros</t>
  </si>
  <si>
    <t>Exercíto - Ata n. 03/2023</t>
  </si>
  <si>
    <t>CJF - ATA 08/2022</t>
  </si>
  <si>
    <t>25% acima média</t>
  </si>
  <si>
    <t>&lt;
75% da média</t>
  </si>
  <si>
    <t>AVALIAÇÃO</t>
  </si>
  <si>
    <t>75% acima média</t>
  </si>
  <si>
    <t xml:space="preserve"> acima da média dos preços obtidos </t>
  </si>
  <si>
    <t xml:space="preserve"> acima da média dos preços obtidos
</t>
  </si>
  <si>
    <t>VALOR ESTIMADO DO LOTE</t>
  </si>
  <si>
    <t>25 % acima média</t>
  </si>
  <si>
    <t>acimada média dos preços obtidos</t>
  </si>
  <si>
    <t>Brasília Papéis Ltda                     19.316.354/0001-78</t>
  </si>
  <si>
    <t>EPP</t>
  </si>
  <si>
    <t>C2S Comercial Ltda            20.390.569/0001-18</t>
  </si>
  <si>
    <t>ME</t>
  </si>
  <si>
    <t xml:space="preserve">Lancetec Tec. M. e S. Eireli - ME                             24.163.285/0001-40 </t>
  </si>
  <si>
    <t>Ipê Papeis Ltda                26.221.498/0001-06</t>
  </si>
  <si>
    <t>Proposta Fornecedor</t>
  </si>
  <si>
    <t>Proposta Fonrnecedor</t>
  </si>
  <si>
    <t>Camara dos Deputados            Ata 35/2021                            (18/11/2021)</t>
  </si>
  <si>
    <t>TRF 1ª Reg. - Ata N. 18/2021    (06/12/2021)</t>
  </si>
  <si>
    <t>UFMG - Ata N. 16/2022               (29/09/2022)</t>
  </si>
  <si>
    <t>https://unipelpapeisespeciais.com/produtos/papel-couche-brilho-210g-66x96/?variant=624146187               Acesso: 30/5/2023, às 15:22</t>
  </si>
  <si>
    <t>Unipel Ind. Com Ltda         03145102000193</t>
  </si>
  <si>
    <t xml:space="preserve">Univer. Fed. Goiás                      SRP 56/2021                                 (17/2/2022)               </t>
  </si>
  <si>
    <t>LANCETEC - PROPOSTA</t>
  </si>
  <si>
    <t xml:space="preserve">	
Filme de polipropileno bi orientado (BOPP) termo laminável com superfície de alto-brilho, espessura de 18 a 30 microns e gramatura de 24 a 27 g/m2 com tratamento do lado externo e larguras de 34, 46 e 51cm, bobina com peso líquido de aproximadamente 18kg e tubete com 75mm de diâmetro interno.</t>
  </si>
  <si>
    <t>KG</t>
  </si>
  <si>
    <t>Filme de polipropileno bi orientado (BOPP) termo laminável com superfície fosca, espessura de 18 a 30 microns e gramatura de 24 a 27 g/m2 com tratamento do lado externo e larguras de 34, 46 e 51cm ou outras medidas, bobina com peso líquido de aproximadamente 18kg e tubete com 75mm de diâmetro interno.</t>
  </si>
  <si>
    <t xml:space="preserve">	
Bobina de filme Poliefínico, 100% atóxico, extremamente resistente, para embalagem de revistas e periódicos, com brilho e transparência superior, sem impressão, próprio para uso em seladoras automáticas de alta velocidade ou manuais, propiciando a selagem uniforme e consistente, sem liberação de gases tóxicos e sem resíduos nas barras de selagem, nas medidas de 39, e 30 cm e espessura de 15 micra.</t>
  </si>
  <si>
    <t>Papel para impressão offset com alta brancura e baixa porosidade 75g/m2 66x96cm, com fibra no sentido 960 mm.</t>
  </si>
  <si>
    <t>Espiral metálico de duplo anel - Wire-o, diâmetro 5/16” (7,9mm), passo 3x1, nas cores: branco, preto, prata/silver ou azul – bobina com pelo menos 63.000 anéis.</t>
  </si>
  <si>
    <t>Bombina</t>
  </si>
  <si>
    <t>Espiral metálico de duplo anel - Wire-o, diâmetro ½” (12,7mm), passo 3x1, nas cores: branco, preto, prata/silver ou azul – bobina com pelo menos 26.000 anéis.</t>
  </si>
  <si>
    <t>Espiral metálico de duplo anel - Wire-o, diâmetro 9/16” (14,3mm), passo 3x1, nas cores: branco, preto, prata/silver ou azul – bobina com pelo menos 21.000 anéis.</t>
  </si>
  <si>
    <t>Espiral metálico de duplo anel - Wire-o, diâmetro 5/8” (15,9mm), passo 2x1, nas cores: branco, preto, prata/silver ou azul – bobina com pelo menos 12.500 anéis.</t>
  </si>
  <si>
    <t>Espiral metálico de duplo anel - Wire-o, diâmetro 7/8” (22,2mm), passo 2x1 – nas cores: branco, preto, prata/silver ou azul – bobina com pelo menos 6.000 anéis.</t>
  </si>
  <si>
    <t>TRF 1 - ATA 19/2021</t>
  </si>
  <si>
    <t>Ata 12/2022 - CJF                      (08/2022)</t>
  </si>
  <si>
    <t>Ata Pregão 5/2023 - TJDFT               (17/2/2023)</t>
  </si>
  <si>
    <t>Personna C. Mat. Gráficos Ltda                                        32.923.773/0001-36</t>
  </si>
  <si>
    <t>CJF - ATA 11/2022           (10/08/2022)</t>
  </si>
  <si>
    <t>CJF - ATA 09/2022                     (08/2022)</t>
  </si>
  <si>
    <t xml:space="preserve">FNI Com. E Serviços Ltda             18.083.734/0001-47      </t>
  </si>
  <si>
    <t>Sicoli Ind. E Com. Máquinas Ltda                                                             67.642.736/0001-34</t>
  </si>
  <si>
    <t>ATA n. 5/2023 - TJDFT         (17/02/2023)</t>
  </si>
  <si>
    <t>Personna C. Mat. Gráf. Ltda       32.923.773/0001-36</t>
  </si>
  <si>
    <t>Lance T. Mat. E Serv. Ltda            24.163.285/0001-40</t>
  </si>
  <si>
    <t>TRF 1 - ATA 20/2021                       (12/2021)</t>
  </si>
  <si>
    <t>ATA PREGÃO 57 - UFG       (10/2022)</t>
  </si>
  <si>
    <t>ATA PREGÃO 57 - UFG     (10/2022)</t>
  </si>
  <si>
    <t xml:space="preserve">	
Cola branca para blocagem, embalagem com 10 Kg.</t>
  </si>
  <si>
    <t xml:space="preserve">	
Cola granulada para capeação quente, alta elasticidade e baixo odor, branca, embalagem com 25 Kg.</t>
  </si>
  <si>
    <t>Calço calibrado de 550x750x 0,10mm.</t>
  </si>
  <si>
    <t>Folha</t>
  </si>
  <si>
    <t xml:space="preserve">	
Calço calibrado de 550x750x0,30mm.</t>
  </si>
  <si>
    <t xml:space="preserve">	
Caneta corretora ponta média, para chapas positivas, Referência C-91 Plus ou de melhor qualidade.</t>
  </si>
  <si>
    <t>Und</t>
  </si>
  <si>
    <t xml:space="preserve">	
Fita Dupla face 18mmx30m, Marca de referência 3M, ou de melhor qualidade.</t>
  </si>
  <si>
    <t>Rolo</t>
  </si>
  <si>
    <t>Lubrificante spray, tubo com 300 ml, a base de micro óleo, anticorrosivo e desengripante.</t>
  </si>
  <si>
    <t>Tubo</t>
  </si>
  <si>
    <t xml:space="preserve">	
Óleo de silicone Spray 480ml, Marca de referência ASSEL, ou de melhor qualidade.</t>
  </si>
  <si>
    <t xml:space="preserve">	
Pano branco descartável para limpeza geral, medindo 29x29cm, com viscosidade em 70%, pacote com 100 unidades. Tipo pralim, ou de melhor qualidade.</t>
  </si>
  <si>
    <t>Pacote</t>
  </si>
  <si>
    <t>Personna C. Mat. Graf. Ltda     32.923.773/0001-36</t>
  </si>
  <si>
    <t>CJF - ATA 10/2022         (08/2022)</t>
  </si>
  <si>
    <t>Lance T. Mat. E S. Eireli       24.163.285/0001-40</t>
  </si>
  <si>
    <t>CJF - ATA 12/2022           (08/2022)</t>
  </si>
  <si>
    <t>TRF 1 - ATA 19/2021        (12/2021)</t>
  </si>
  <si>
    <t>Blanqueta compressível com barra em aço original, para impressora offset, Marca Heidelberg SM-74, com indicação do sentido da fibra e especificações gravadas na lona da blanqueta. Marca de referência Bottcher ou de melhor qualidade.</t>
  </si>
  <si>
    <t>Unid</t>
  </si>
  <si>
    <t xml:space="preserve">	
Pano de lavagem automática original para impressora offset Heidelberg SM-74 2P, caixa com 18/24 rolos, marcas de referência Bottcher ou de melhor qualidade.</t>
  </si>
  <si>
    <t>CJF - ATA 10/2022           (08/2022)</t>
  </si>
  <si>
    <t>UFMG - Ata N. 16/2022       (01/2023)</t>
  </si>
  <si>
    <t>compras.gov/outros</t>
  </si>
  <si>
    <t>Internet</t>
  </si>
  <si>
    <t>Compras.gov</t>
  </si>
  <si>
    <t>TRF 1ª Reg. -                                         Ata N. 17/2021                                               (12/2021)</t>
  </si>
  <si>
    <t>Camara - Ata 35/2021                                (11/2021)</t>
  </si>
  <si>
    <t>CJF - ATA 08/2022                                            (08/2022)</t>
  </si>
  <si>
    <t>Ata Pregão n. 56 - UFG                          (01/2022)</t>
  </si>
  <si>
    <t>Lance T. Mat. E Ser. Ltda        24.163.285/0001-40</t>
  </si>
  <si>
    <t>Proposta</t>
  </si>
  <si>
    <t xml:space="preserve">DISMAGRAF Rep. Mat. Gráficos Ltda                                09.434.873/0001-87                         </t>
  </si>
  <si>
    <t>Máximus S. Gráf. Ltda            05.568.655/0001-01</t>
  </si>
  <si>
    <t xml:space="preserve">VS V&amp;S C. A. Pap. E Inf. Ltda     23.230.795/0001-20 </t>
  </si>
  <si>
    <t>Ipê Papel Ltda                                               26.221.498/0001-06</t>
  </si>
  <si>
    <t>Ebazar.com.br. Ltda                  03.007.331/0001-41</t>
  </si>
  <si>
    <t>DEMAIS</t>
  </si>
  <si>
    <t>CJF - ATA 12/2022                                (08/2022)</t>
  </si>
  <si>
    <t>https://produto.mercadolivre.com.br/MLB-2179682688-bobina-wire-o-3x1-branco-516-para-50-fls-63000-aneis-_JM?matt_tool=79588531&amp;matt_… 1/3                        Acesso: 23/5/2023, às 14:19</t>
  </si>
  <si>
    <t>Facilita S. Gerais Ltda        05.191.550/0001-59</t>
  </si>
  <si>
    <t>Facilita Ser. Gerais Ltda       05.191.550/0001-59</t>
  </si>
  <si>
    <t>TRF 1 - ATA 21/2021               (12/2021)</t>
  </si>
  <si>
    <t>VS - V&amp;S C. A. Pap. Inf. Ltda    23.230.795/0001-20</t>
  </si>
  <si>
    <t>https://produto.mercadolivre.com.br/MLB-3642420542-bobina-wire-o-branco-916-3x1-p-110fls-21000-aneis-_JM?matt_tool=97591216&amp;matt_wor…      Acesso: 23/5/2023, às 14:24</t>
  </si>
  <si>
    <t xml:space="preserve">ATA PREGÃO n. 5/2023 - TJDFT      (02/2023)                               </t>
  </si>
  <si>
    <t>Sicoli I. C. Máquinas Ltda      67.642.736/0001-34</t>
  </si>
  <si>
    <t>TRF 1 - ATA 20/2021                                                   (12/2021)</t>
  </si>
  <si>
    <t>Amazon Ser. V. do Brasil Ltda    15.436.940/0001-03</t>
  </si>
  <si>
    <t>Demais</t>
  </si>
  <si>
    <t xml:space="preserve">DISMAGRAF D. Mat. Gráficos Ltda                         56.882.483/0001-50       </t>
  </si>
  <si>
    <t>huawcontato@gmail.com</t>
  </si>
  <si>
    <t>Magazine Luiza S.A.                        47.960.950/1088-36</t>
  </si>
  <si>
    <t xml:space="preserve">Ebazar.com.br Ltda                             03.007.331/0001-41 </t>
  </si>
  <si>
    <t>Ebazar.com.br. Ltda                03.007.331/0001-41</t>
  </si>
  <si>
    <t xml:space="preserve">Amazon Serv. V. do Brasil Ltda                                         15.436.940/0001-03                     </t>
  </si>
  <si>
    <t>https://produto.mercadolivre.com.br/MLB-1514291634-goma-arabica-100-orgnica-2-x-1-kg-altezza-total-2-kgs-_JM#position=37&amp;search_layout=s… Acesso 23/5/2023, às 17:02</t>
  </si>
  <si>
    <t>Solução especial para limpeza Automática de blanqueta e rolos, isenta de CFC - embalagem com 20 litros. Marca de referência Bottcher, ou de melhor qualidade.</t>
  </si>
  <si>
    <t>https://produto.mercadolivre.com.br/MLB-1608950604-agua-deionizada-desmineralizada-ultra-pura-50-l-com-laudo-_JM   Acesso 23/5/2023, às 15:06</t>
  </si>
  <si>
    <t>ATA PREGÃO 56 - UFG                         (01/2022)</t>
  </si>
  <si>
    <t>SICOLI Ind. Com. Máq. Ltda      67.642.736/0001-34</t>
  </si>
  <si>
    <t xml:space="preserve">Papel Avulso Ltda                                23.199.372/0001-94 </t>
  </si>
  <si>
    <t>https://papelavulso.com.br/produto/cartonagem/papel-duodesign-cartao/papel-cartao-duo-design-avulso/ Acesso: 22/5/2023, às 18:51</t>
  </si>
  <si>
    <t>Comando do Exército                 Ata P. E. n. 33/2023                            (15/9/2023)</t>
  </si>
  <si>
    <t>Lube Pack Comercial Ltda          46310289000146</t>
  </si>
  <si>
    <t>Universidade Fed. MG                    Ata P. E. n. 22/2023                                       (6/9/2023)</t>
  </si>
  <si>
    <t>FNI Com e Serv. Ltda                        18083734000147</t>
  </si>
  <si>
    <t>Comando da Marinha                                             Ata P. E. n. 6/2023                                       (20/4/2023)</t>
  </si>
  <si>
    <t xml:space="preserve">SiCOLI I. e C. Máq. Ltda                </t>
  </si>
  <si>
    <t>Univ. Fed. MG                               Ata P. E. n. 22/2023                            (09/2023)</t>
  </si>
  <si>
    <t>Câmara Deputados                                          Ata P. E. n. 31/2023                                                 (03/2023)</t>
  </si>
  <si>
    <t>FNI Com. E Serviços Ltda             18.083.734/0001-46</t>
  </si>
  <si>
    <t>Univ. Fed. SC                                   Ata P. E. n. 155/2023                       (6/9/2023)</t>
  </si>
  <si>
    <t>Univ. Fed. MG                                    Ata P. e. n. 22/2023                              (6/9/2023)</t>
  </si>
  <si>
    <t>UNIPEL - Ind. E Com. Ltda     03145102000193</t>
  </si>
  <si>
    <t>Ebazar.com.br LTDA         03.007.331/0001-41</t>
  </si>
  <si>
    <t>https://www.fibrap.com.br/carrinho/index                             Acesso: 31/10/2023, às 13:32</t>
  </si>
  <si>
    <t>FIBRAP-Com e Ser. Ltda               22.964.768/0001-18</t>
  </si>
  <si>
    <t>&lt;https://unipelpapeisespeciais.com/produtos/papel-couche-brilho-250g-66x96/&gt; Acesso: 31/10/2023, às  14:54</t>
  </si>
  <si>
    <t>&lt;https://unipelpapeisespeciais.com/produtos/papel-sulfite-offset-240g-folha-66x96/&gt; Acesso: 31/10/2023, às 14:01</t>
  </si>
  <si>
    <t>&lt;https://unipelpapeisespeciais.com/produtos/papel-sulfite-offset-90g-folha-66x96/&gt;  Acesso: 31/10/2023, às 15:04</t>
  </si>
  <si>
    <t>Papel e Tudo Mais Com Ltda      30.486.050/0001-91</t>
  </si>
  <si>
    <t>&lt;https://www.papeisetudomais.com.br/&gt; Acesso: 31/10/2023, às 15:16</t>
  </si>
  <si>
    <t>&lt;https://unipelpapeisespeciais.com/produtos/papel-couche-brilho-170g-66x96/&gt; Acesso: 31/10/2023, às 15:21</t>
  </si>
  <si>
    <t>&lt;https://www.manders.com.br/carrinho&gt; Acesso: 31/10/2023, às 15:30</t>
  </si>
  <si>
    <t>Liv. E Pap. Mander's Ltda            6.180.109/0001-41</t>
  </si>
  <si>
    <t>&lt;https://www.amazon.com.br/gp/cart/view.html?ref_=nav_cart&gt; Acesso: 31/10/2023, às 16:05</t>
  </si>
  <si>
    <t>Univ. Fed. MG                                               Ata P. E. n. 22/2023                                       (06/09/2023)</t>
  </si>
  <si>
    <t>Biographics C. P. G. Ltda            11.144.538/0001-96</t>
  </si>
  <si>
    <t>,https://unipelpapeisespeciais.com/produtos/papel-sulfite-offset-75g-folha-66x96/&gt; Acesso: 31/10/2023, às 17:56</t>
  </si>
  <si>
    <t>QTD 1 ano</t>
  </si>
  <si>
    <t>Valor total (1 ano)</t>
  </si>
  <si>
    <t>&lt;https://www.amazon.com.br/Pritt-escritório-transparente-adequada-Embalagem/dp/B077J62FM3/ref=asc_df_B077J62FM3/?tag=googleshopp00-… &gt;    Acesso 23/5/2023, às 13:44</t>
  </si>
  <si>
    <t>&lt;https://produto.mercadolivre.com.br/MLB-1292088742-cola-granulada-hot-melt-branca-5kg-alta-temperatura-_JM?matt_tool=79588531&amp;matt_wo… &gt;       Acesso 23/5/2023, às 13:50</t>
  </si>
  <si>
    <t>&lt;https://produto.mercadolivre.com.br/MLB-1595717832-caneta-retoque-super-black-fosco-birchwood-casey-_JM?matt_tool=18956390&amp;utm_sourc… &gt;       Acesso: 24/5/2023, às 15:18</t>
  </si>
  <si>
    <t>&lt;https://www.magazineluiza.com.br/fita-dupla-face-18x30-pp-4rl-adelbras/p/bg1084bgaa/pa/fdfa/?&amp;seller_id=atacadosaopaulo&amp;utm_source=googl… &gt;    Acesso: 23/5/2023, às 13:41</t>
  </si>
  <si>
    <t>&lt;https://www.huaw.com.br/MLB-3248495975-fita-dupla-face-430-transparente-polipropileno-18mmx30m-4un-_JM?gclid=EAIaIQobChMIv4a9hPCL… &gt;   Acesso25/5/2023, às 13:39</t>
  </si>
  <si>
    <t>&lt;https://www.amazon.com.br/Toalha-Industrial-Pralim-29x29-Unidades/dp/B07YQ7HX5L?source=ps-sl-shoppingads-lpcontext&amp;ref_=fplfs&amp;psc=1&amp;…&gt;     Acesso: 22/5/2023, às 19:01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</si>
  <si>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</si>
  <si>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</si>
  <si>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coletados, exceto para os itens 47, 48, 49 e 50, sendo que os valores gerados como inexequíveis, abaixo de 75 % da média, foram excepcionalmente considerados, visto que da avaliação não restou o mínimo de três preços válidos, bem como serem preços públbicos e/ou proposta de fornecedor.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</si>
  <si>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</si>
  <si>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&lt;https://unipelpapeisespeciais.com/produtos/papel-couche-brilho-115g-66x96/&gt;    </t>
    </r>
    <r>
      <rPr>
        <sz val="11"/>
        <rFont val="Calibri"/>
        <family val="2"/>
        <scheme val="minor"/>
      </rPr>
      <t>Acesso: 31/10/2023, às 13:15</t>
    </r>
  </si>
  <si>
    <r>
      <t xml:space="preserve">&lt;https://produto.mercadolivre.com.br/MLB-1749574891-100-papel-couche-170g- &gt;            </t>
    </r>
    <r>
      <rPr>
        <sz val="11"/>
        <rFont val="Calibri"/>
        <family val="2"/>
        <scheme val="minor"/>
      </rPr>
      <t xml:space="preserve"> Acesso: 31/10/2023, às 13:21</t>
    </r>
  </si>
  <si>
    <t>&lt;https://produto.mercadolivre.com.br/MLB-3103928222-pacote-off-set-75g-66x96-com-500-fls-_JM#position=12&amp;search_layout=stack&amp;type=item… 1/3&gt;          Acesso: 25/5/2023, às 18:35</t>
  </si>
  <si>
    <t>TOTAL DOS GRUPOS/ITENS</t>
  </si>
  <si>
    <t>GRUPO/ITEM</t>
  </si>
  <si>
    <t>MODALIDADE</t>
  </si>
  <si>
    <t>Lote 1</t>
  </si>
  <si>
    <t>Lote 2</t>
  </si>
  <si>
    <t>TOTAL - licitação</t>
  </si>
  <si>
    <t>Lote 6</t>
  </si>
  <si>
    <t>Lote 7</t>
  </si>
  <si>
    <t>lote 3</t>
  </si>
  <si>
    <t>lote 4</t>
  </si>
  <si>
    <t>lote 5</t>
  </si>
  <si>
    <t>lote 8</t>
  </si>
  <si>
    <t>lote 9</t>
  </si>
  <si>
    <t>lote 10</t>
  </si>
  <si>
    <t>lote 11</t>
  </si>
  <si>
    <t>item 54</t>
  </si>
  <si>
    <t xml:space="preserve">
</t>
  </si>
  <si>
    <t>GERENCIAMENTO DOS RISCOS:
*Os potenciais riscos devem ser explicitados na informação da unidade.
*Os riscos que influenciam diretemente na seleção do fornecedor devem ser encaminhados à Seção de Licitações.                                                                                             *Juntar aos autos a relação de possíveis fornecedores que foram consultados e não enviaram propostas.
*Observar se há proposta direta com fornecedor que também esteja fornecendo para a administração (ARP  e contratos) em preço manifestamente inferior, com vistas ao questionamento e análise crítica.</t>
  </si>
  <si>
    <t>Quimigraf Ind. C. Mat. Gráficos Ltda                     77.764.736/0002-41</t>
  </si>
  <si>
    <t>Quimigraf - Proposta</t>
  </si>
  <si>
    <t>AMV papeis Dist. Ltda             04.226.724/0001-09</t>
  </si>
  <si>
    <t>Passalacqua &amp; Cia Ltda        55.973.366/0001-34</t>
  </si>
  <si>
    <t>Pol. S. S. A. Com Ltda             17.819.629/0001-60</t>
  </si>
  <si>
    <t>Fornecedor</t>
  </si>
  <si>
    <t xml:space="preserve">Punto G. P. P. I. Gráf. Ltda            09.615.752/0001-31 </t>
  </si>
  <si>
    <t>BP Papeis Ltda                                                                33.148.553/0001-45</t>
  </si>
  <si>
    <t>Data base: 31/10/2023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</si>
  <si>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</si>
  <si>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coletados, exceto para alguns itens (conforme abaixo explicado), sendo que os valores gerados como inexequíveis, abaixo de 75 % da média, foram excepcionalmente considerados, visto que da avaliação não restou o mínimo de três preços válidos, bem como serem preços públbicos e/ou proposta de fornecedor;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Para o item 25 não foram localizados demais preços, devido a especialidade do produto;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Nos itens 27 e 28 foram excluídos do cômputo da média geral os 2 maiores valores, para fins de validação devido à distorção de valores entre esses e os demais.                                                                                                                                                                                                5. No item 33 não foi considerado do cômputo geral o maior valor, pela mesma explicação acima. Sendo considerado valor inexequível devido à escassez de preços encontrados na pesquisa;                                                                                                                                                                6. Item 34, desconsiderado o maior valor, pela mesma razão acima explicitada.</t>
  </si>
  <si>
    <t>https://produto.mercadolivre.com.br/MLB-3642420542-bobina-wire-o-branco-916-3x1-p-110fls-21000-aneis-_JM?matt_tool=97591216&amp;matt_wor… 1/5      Acesso: 23/05/2023, às 14:24</t>
  </si>
  <si>
    <t>CJF - ATA 08/2022                     (08/2022)</t>
  </si>
  <si>
    <t>&lt;https://www.madmais.com.br/cola-hot-melt-afix-1821-branca-25kg/p&gt;      Acesso: 30/05/2023, às 15:04</t>
  </si>
  <si>
    <t>Mad Mais Mdeiras Ltda      10785708000159</t>
  </si>
  <si>
    <t>-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</si>
  <si>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coletados, exceto para os itens 35, 36, 37, 38, 39, 40 e 42, sendo que os valores gerados como inexequíveis, abaixo de 75 % da média, foram excepcionalmente considerados, visto que da avaliação não restou o mínimo de três preços válidos, bem como serem preços públbicos e/ou proposta de fornecedor.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Nos itens 38, 39 e 41, mesmo considerando os preços excessivos, constam menos de 3 valores no cômputo, devido não encontrar mais preços nas pesquisas e por serem os itens de escassas localizações no mercado.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</si>
  <si>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As fontes pesquisadas na pesquisa foram com base em contratações similares de órgãos/entidades da Administração Pública; proposta de fornecedores; e preços de sítios eletrônicos, de forma combinada, conforme os parâmetros do art. 5º da IN n. 65/2021, do Ministério da Economia.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Foram DESCONSIDERADOS os valores superiores a 25 % da media total (geral), conforme Cap. 3, Inc. XXV do Manual de Pesquisa de preços do STJ, bem como os valores que são menores que 75% da média simples da série de preços coletados, exceto para o item 45, sendo que os valores gerados como inexequíveis, abaixo de 75 % da média, foram excepcionalmente considerados, visto que da avaliação não restou o mínimo de três preços válidos, bem como serem preços públbicos e/ou proposta de fornecedor.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No item 41 foi excluído do cômputo da média geral o maior preço, para fins de validação devido à distorção de valores entre esses e os demais.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</si>
</sst>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#,##0.00_ ;\-#,##0.00\ "/>
  </numFmts>
  <fonts count="6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 Black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theme="6" tint="0.39994506668294322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9C5700"/>
      <name val="Arial"/>
      <family val="2"/>
    </font>
    <font>
      <b/>
      <sz val="11"/>
      <color rgb="FF0061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9C5700"/>
      <name val="Arial"/>
      <family val="2"/>
    </font>
    <font>
      <b/>
      <sz val="10"/>
      <color rgb="FF006100"/>
      <name val="Arial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theme="6" tint="-0.249977111117893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b/>
      <sz val="10"/>
      <color rgb="FF9C5700"/>
      <name val="Calibri"/>
      <family val="2"/>
      <scheme val="minor"/>
    </font>
    <font>
      <sz val="11"/>
      <color theme="0"/>
      <name val="Arial"/>
      <family val="2"/>
    </font>
    <font>
      <sz val="10"/>
      <color rgb="FFFF330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sz val="10"/>
      <color theme="5"/>
      <name val="Calibri"/>
      <family val="2"/>
      <scheme val="minor"/>
    </font>
    <font>
      <b/>
      <sz val="12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9" applyNumberFormat="0" applyFill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9" fontId="5" fillId="0" borderId="0" applyFont="0" applyFill="0" applyBorder="0" applyAlignment="0" applyProtection="0"/>
    <xf numFmtId="0" fontId="18" fillId="12" borderId="0" applyNumberFormat="0" applyBorder="0" applyAlignment="0" applyProtection="0"/>
    <xf numFmtId="0" fontId="5" fillId="14" borderId="0" applyNumberFormat="0" applyBorder="0" applyAlignment="0" applyProtection="0"/>
    <xf numFmtId="43" fontId="5" fillId="0" borderId="0" applyFont="0" applyFill="0" applyBorder="0" applyAlignment="0" applyProtection="0"/>
    <xf numFmtId="9" fontId="33" fillId="15" borderId="22" applyBorder="0">
      <alignment horizontal="center"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</cellStyleXfs>
  <cellXfs count="5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4" fontId="1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13" borderId="9" xfId="7" applyFont="1" applyFill="1" applyAlignment="1">
      <alignment vertical="top"/>
    </xf>
    <xf numFmtId="0" fontId="19" fillId="13" borderId="0" xfId="0" applyFont="1" applyFill="1" applyAlignment="1">
      <alignment vertical="top"/>
    </xf>
    <xf numFmtId="164" fontId="14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vertical="center"/>
    </xf>
    <xf numFmtId="0" fontId="15" fillId="13" borderId="9" xfId="7" applyFont="1" applyFill="1" applyAlignment="1">
      <alignment vertical="top"/>
    </xf>
    <xf numFmtId="0" fontId="5" fillId="13" borderId="0" xfId="0" applyFont="1" applyFill="1" applyAlignment="1">
      <alignment vertical="top"/>
    </xf>
    <xf numFmtId="0" fontId="3" fillId="13" borderId="0" xfId="0" applyFont="1" applyFill="1" applyAlignment="1">
      <alignment vertical="top"/>
    </xf>
    <xf numFmtId="0" fontId="3" fillId="13" borderId="0" xfId="0" applyFont="1" applyFill="1" applyAlignment="1">
      <alignment horizontal="left" vertical="top"/>
    </xf>
    <xf numFmtId="0" fontId="3" fillId="13" borderId="0" xfId="0" applyFont="1" applyFill="1" applyAlignment="1">
      <alignment horizontal="center" vertical="top"/>
    </xf>
    <xf numFmtId="0" fontId="5" fillId="13" borderId="1" xfId="0" applyFont="1" applyFill="1" applyBorder="1" applyAlignment="1">
      <alignment vertical="top"/>
    </xf>
    <xf numFmtId="44" fontId="11" fillId="0" borderId="0" xfId="0" applyNumberFormat="1" applyFont="1" applyAlignment="1">
      <alignment horizontal="center" vertical="center"/>
    </xf>
    <xf numFmtId="0" fontId="27" fillId="13" borderId="9" xfId="7" applyFont="1" applyFill="1" applyAlignment="1">
      <alignment vertical="top"/>
    </xf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center" wrapText="1"/>
    </xf>
    <xf numFmtId="44" fontId="28" fillId="17" borderId="8" xfId="6" applyNumberFormat="1" applyFont="1" applyFill="1" applyBorder="1" applyAlignment="1">
      <alignment horizontal="center" vertical="center" wrapText="1"/>
    </xf>
    <xf numFmtId="44" fontId="28" fillId="17" borderId="1" xfId="6" applyNumberFormat="1" applyFont="1" applyFill="1" applyBorder="1" applyAlignment="1">
      <alignment horizontal="center" vertical="center" wrapText="1"/>
    </xf>
    <xf numFmtId="44" fontId="28" fillId="17" borderId="5" xfId="6" applyNumberFormat="1" applyFont="1" applyFill="1" applyBorder="1" applyAlignment="1">
      <alignment horizontal="center" vertical="center" wrapText="1"/>
    </xf>
    <xf numFmtId="9" fontId="25" fillId="11" borderId="20" xfId="9" applyNumberFormat="1" applyFont="1" applyBorder="1" applyAlignment="1">
      <alignment horizontal="center" vertical="center"/>
    </xf>
    <xf numFmtId="9" fontId="26" fillId="10" borderId="14" xfId="8" applyNumberFormat="1" applyFont="1" applyBorder="1" applyAlignment="1">
      <alignment horizontal="center" vertical="center"/>
    </xf>
    <xf numFmtId="43" fontId="0" fillId="0" borderId="0" xfId="13" applyFont="1"/>
    <xf numFmtId="43" fontId="28" fillId="17" borderId="1" xfId="13" applyFont="1" applyFill="1" applyBorder="1" applyAlignment="1">
      <alignment horizontal="center" vertical="center" wrapText="1"/>
    </xf>
    <xf numFmtId="43" fontId="0" fillId="0" borderId="0" xfId="13" applyFont="1" applyAlignment="1">
      <alignment horizontal="center" vertical="center"/>
    </xf>
    <xf numFmtId="44" fontId="1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13" borderId="0" xfId="0" applyFont="1" applyFill="1" applyAlignment="1">
      <alignment horizontal="left" vertical="top"/>
    </xf>
    <xf numFmtId="0" fontId="5" fillId="13" borderId="0" xfId="0" applyFont="1" applyFill="1" applyAlignment="1">
      <alignment horizontal="center" vertical="top"/>
    </xf>
    <xf numFmtId="0" fontId="11" fillId="2" borderId="12" xfId="0" applyFont="1" applyFill="1" applyBorder="1" applyAlignment="1">
      <alignment vertical="center"/>
    </xf>
    <xf numFmtId="44" fontId="31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9" fontId="11" fillId="15" borderId="22" xfId="10" applyFont="1" applyFill="1" applyBorder="1" applyAlignment="1">
      <alignment horizontal="center" vertical="center"/>
    </xf>
    <xf numFmtId="44" fontId="19" fillId="15" borderId="23" xfId="0" applyNumberFormat="1" applyFont="1" applyFill="1" applyBorder="1" applyAlignment="1">
      <alignment horizontal="center" vertical="center" wrapText="1"/>
    </xf>
    <xf numFmtId="9" fontId="11" fillId="15" borderId="25" xfId="1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8" fillId="0" borderId="0" xfId="1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9" fontId="11" fillId="15" borderId="30" xfId="10" applyFont="1" applyFill="1" applyBorder="1" applyAlignment="1">
      <alignment horizontal="center" vertical="center"/>
    </xf>
    <xf numFmtId="164" fontId="14" fillId="9" borderId="28" xfId="0" applyNumberFormat="1" applyFont="1" applyFill="1" applyBorder="1" applyAlignment="1">
      <alignment vertical="center"/>
    </xf>
    <xf numFmtId="44" fontId="22" fillId="8" borderId="31" xfId="6" applyNumberFormat="1" applyFont="1" applyBorder="1" applyAlignment="1">
      <alignment horizontal="center" vertical="center" wrapText="1"/>
    </xf>
    <xf numFmtId="44" fontId="22" fillId="8" borderId="28" xfId="6" applyNumberFormat="1" applyFont="1" applyBorder="1" applyAlignment="1">
      <alignment horizontal="center" vertical="center" wrapText="1"/>
    </xf>
    <xf numFmtId="44" fontId="14" fillId="15" borderId="1" xfId="0" applyNumberFormat="1" applyFont="1" applyFill="1" applyBorder="1" applyAlignment="1">
      <alignment horizontal="center" vertical="center" wrapText="1"/>
    </xf>
    <xf numFmtId="44" fontId="19" fillId="15" borderId="31" xfId="0" applyNumberFormat="1" applyFont="1" applyFill="1" applyBorder="1" applyAlignment="1">
      <alignment horizontal="center" vertical="center" wrapText="1"/>
    </xf>
    <xf numFmtId="44" fontId="19" fillId="15" borderId="11" xfId="0" applyNumberFormat="1" applyFont="1" applyFill="1" applyBorder="1" applyAlignment="1">
      <alignment horizontal="center" vertical="center" wrapText="1"/>
    </xf>
    <xf numFmtId="44" fontId="14" fillId="15" borderId="2" xfId="0" applyNumberFormat="1" applyFont="1" applyFill="1" applyBorder="1" applyAlignment="1">
      <alignment horizontal="center" vertical="center" wrapText="1"/>
    </xf>
    <xf numFmtId="44" fontId="34" fillId="15" borderId="1" xfId="0" applyNumberFormat="1" applyFont="1" applyFill="1" applyBorder="1" applyAlignment="1">
      <alignment horizontal="center" vertical="center" wrapText="1"/>
    </xf>
    <xf numFmtId="43" fontId="0" fillId="0" borderId="0" xfId="13" applyFont="1" applyFill="1" applyBorder="1" applyAlignment="1">
      <alignment horizontal="center" vertical="center"/>
    </xf>
    <xf numFmtId="44" fontId="24" fillId="0" borderId="0" xfId="12" applyNumberFormat="1" applyFont="1" applyFill="1" applyBorder="1" applyAlignment="1">
      <alignment horizontal="center" vertical="center" wrapText="1"/>
    </xf>
    <xf numFmtId="44" fontId="24" fillId="0" borderId="0" xfId="12" quotePrefix="1" applyNumberFormat="1" applyFont="1" applyFill="1" applyBorder="1" applyAlignment="1">
      <alignment horizontal="center" vertical="center" wrapText="1"/>
    </xf>
    <xf numFmtId="44" fontId="35" fillId="17" borderId="8" xfId="6" applyNumberFormat="1" applyFont="1" applyFill="1" applyBorder="1" applyAlignment="1">
      <alignment horizontal="center" vertical="center" wrapText="1"/>
    </xf>
    <xf numFmtId="44" fontId="35" fillId="17" borderId="1" xfId="6" applyNumberFormat="1" applyFont="1" applyFill="1" applyBorder="1" applyAlignment="1">
      <alignment horizontal="center" vertical="center" wrapText="1"/>
    </xf>
    <xf numFmtId="43" fontId="35" fillId="17" borderId="1" xfId="13" applyFont="1" applyFill="1" applyBorder="1" applyAlignment="1">
      <alignment horizontal="center" vertical="center" wrapText="1"/>
    </xf>
    <xf numFmtId="44" fontId="35" fillId="17" borderId="5" xfId="6" applyNumberFormat="1" applyFont="1" applyFill="1" applyBorder="1" applyAlignment="1">
      <alignment horizontal="center" vertical="center" wrapText="1"/>
    </xf>
    <xf numFmtId="9" fontId="36" fillId="11" borderId="20" xfId="9" applyNumberFormat="1" applyFont="1" applyBorder="1" applyAlignment="1">
      <alignment horizontal="center" vertical="center"/>
    </xf>
    <xf numFmtId="9" fontId="37" fillId="10" borderId="14" xfId="8" applyNumberFormat="1" applyFont="1" applyBorder="1" applyAlignment="1">
      <alignment horizontal="center" vertical="center"/>
    </xf>
    <xf numFmtId="44" fontId="40" fillId="17" borderId="8" xfId="6" applyNumberFormat="1" applyFont="1" applyFill="1" applyBorder="1" applyAlignment="1">
      <alignment horizontal="center" vertical="center" wrapText="1"/>
    </xf>
    <xf numFmtId="44" fontId="40" fillId="17" borderId="1" xfId="6" applyNumberFormat="1" applyFont="1" applyFill="1" applyBorder="1" applyAlignment="1">
      <alignment horizontal="center" vertical="center" wrapText="1"/>
    </xf>
    <xf numFmtId="43" fontId="40" fillId="17" borderId="1" xfId="13" applyFont="1" applyFill="1" applyBorder="1" applyAlignment="1">
      <alignment horizontal="center" vertical="center" wrapText="1"/>
    </xf>
    <xf numFmtId="44" fontId="40" fillId="17" borderId="5" xfId="6" applyNumberFormat="1" applyFont="1" applyFill="1" applyBorder="1" applyAlignment="1">
      <alignment horizontal="center" vertical="center" wrapText="1"/>
    </xf>
    <xf numFmtId="9" fontId="42" fillId="11" borderId="20" xfId="9" applyNumberFormat="1" applyFont="1" applyBorder="1" applyAlignment="1">
      <alignment horizontal="center" vertical="center"/>
    </xf>
    <xf numFmtId="9" fontId="43" fillId="10" borderId="14" xfId="8" applyNumberFormat="1" applyFont="1" applyBorder="1" applyAlignment="1">
      <alignment horizontal="center" vertical="center"/>
    </xf>
    <xf numFmtId="44" fontId="44" fillId="0" borderId="6" xfId="0" applyNumberFormat="1" applyFont="1" applyBorder="1" applyAlignment="1">
      <alignment horizontal="center" vertical="center"/>
    </xf>
    <xf numFmtId="2" fontId="44" fillId="0" borderId="4" xfId="0" applyNumberFormat="1" applyFont="1" applyBorder="1" applyAlignment="1">
      <alignment horizontal="center" vertical="center"/>
    </xf>
    <xf numFmtId="43" fontId="44" fillId="0" borderId="4" xfId="13" applyFont="1" applyBorder="1" applyAlignment="1">
      <alignment horizontal="center" vertical="center"/>
    </xf>
    <xf numFmtId="0" fontId="45" fillId="12" borderId="4" xfId="11" applyFont="1" applyBorder="1" applyAlignment="1">
      <alignment horizontal="center" vertical="center"/>
    </xf>
    <xf numFmtId="44" fontId="44" fillId="0" borderId="7" xfId="0" applyNumberFormat="1" applyFont="1" applyBorder="1" applyAlignment="1">
      <alignment horizontal="center" vertical="center"/>
    </xf>
    <xf numFmtId="44" fontId="44" fillId="14" borderId="15" xfId="12" applyNumberFormat="1" applyFont="1" applyBorder="1" applyAlignment="1">
      <alignment horizontal="center" vertical="center" wrapText="1"/>
    </xf>
    <xf numFmtId="44" fontId="44" fillId="14" borderId="10" xfId="12" quotePrefix="1" applyNumberFormat="1" applyFont="1" applyBorder="1" applyAlignment="1">
      <alignment horizontal="center" vertical="center" wrapText="1"/>
    </xf>
    <xf numFmtId="44" fontId="14" fillId="15" borderId="26" xfId="0" applyNumberFormat="1" applyFont="1" applyFill="1" applyBorder="1" applyAlignment="1">
      <alignment horizontal="center" vertical="center" wrapText="1"/>
    </xf>
    <xf numFmtId="44" fontId="34" fillId="15" borderId="12" xfId="0" applyNumberFormat="1" applyFont="1" applyFill="1" applyBorder="1" applyAlignment="1">
      <alignment horizontal="center" vertical="center" wrapText="1"/>
    </xf>
    <xf numFmtId="0" fontId="47" fillId="15" borderId="28" xfId="0" applyFont="1" applyFill="1" applyBorder="1" applyAlignment="1">
      <alignment horizontal="center" vertical="center" wrapText="1"/>
    </xf>
    <xf numFmtId="9" fontId="46" fillId="15" borderId="22" xfId="10" applyFont="1" applyFill="1" applyBorder="1" applyAlignment="1">
      <alignment horizontal="center" vertical="center"/>
    </xf>
    <xf numFmtId="44" fontId="28" fillId="0" borderId="0" xfId="6" applyNumberFormat="1" applyFont="1" applyFill="1" applyBorder="1" applyAlignment="1">
      <alignment horizontal="center" vertical="center" wrapText="1"/>
    </xf>
    <xf numFmtId="43" fontId="28" fillId="0" borderId="0" xfId="13" applyFont="1" applyFill="1" applyBorder="1" applyAlignment="1">
      <alignment horizontal="center" vertical="center" wrapText="1"/>
    </xf>
    <xf numFmtId="9" fontId="25" fillId="0" borderId="0" xfId="9" applyNumberFormat="1" applyFont="1" applyFill="1" applyBorder="1" applyAlignment="1">
      <alignment horizontal="center" vertical="center"/>
    </xf>
    <xf numFmtId="9" fontId="26" fillId="0" borderId="0" xfId="8" applyNumberFormat="1" applyFont="1" applyFill="1" applyBorder="1" applyAlignment="1">
      <alignment horizontal="center" vertical="center"/>
    </xf>
    <xf numFmtId="164" fontId="14" fillId="9" borderId="22" xfId="0" applyNumberFormat="1" applyFont="1" applyFill="1" applyBorder="1" applyAlignment="1">
      <alignment vertical="center" wrapText="1"/>
    </xf>
    <xf numFmtId="164" fontId="14" fillId="9" borderId="24" xfId="0" applyNumberFormat="1" applyFont="1" applyFill="1" applyBorder="1" applyAlignment="1">
      <alignment vertical="center" wrapText="1"/>
    </xf>
    <xf numFmtId="44" fontId="14" fillId="15" borderId="28" xfId="0" applyNumberFormat="1" applyFont="1" applyFill="1" applyBorder="1" applyAlignment="1">
      <alignment horizontal="center" vertical="center" wrapText="1"/>
    </xf>
    <xf numFmtId="44" fontId="13" fillId="2" borderId="22" xfId="0" applyNumberFormat="1" applyFont="1" applyFill="1" applyBorder="1" applyAlignment="1">
      <alignment horizontal="center" vertical="center"/>
    </xf>
    <xf numFmtId="164" fontId="14" fillId="9" borderId="24" xfId="0" applyNumberFormat="1" applyFont="1" applyFill="1" applyBorder="1" applyAlignment="1">
      <alignment vertical="center"/>
    </xf>
    <xf numFmtId="164" fontId="14" fillId="9" borderId="30" xfId="0" applyNumberFormat="1" applyFont="1" applyFill="1" applyBorder="1" applyAlignment="1">
      <alignment vertical="center" wrapText="1"/>
    </xf>
    <xf numFmtId="164" fontId="14" fillId="9" borderId="23" xfId="0" applyNumberFormat="1" applyFont="1" applyFill="1" applyBorder="1" applyAlignment="1">
      <alignment vertical="center" wrapText="1"/>
    </xf>
    <xf numFmtId="164" fontId="14" fillId="9" borderId="31" xfId="0" applyNumberFormat="1" applyFont="1" applyFill="1" applyBorder="1" applyAlignment="1">
      <alignment vertical="center" wrapText="1"/>
    </xf>
    <xf numFmtId="164" fontId="14" fillId="9" borderId="23" xfId="0" applyNumberFormat="1" applyFont="1" applyFill="1" applyBorder="1" applyAlignment="1">
      <alignment vertical="center"/>
    </xf>
    <xf numFmtId="164" fontId="14" fillId="9" borderId="27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13" borderId="1" xfId="0" applyFill="1" applyBorder="1" applyAlignment="1">
      <alignment vertical="top"/>
    </xf>
    <xf numFmtId="0" fontId="0" fillId="13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44" fontId="14" fillId="15" borderId="22" xfId="0" applyNumberFormat="1" applyFont="1" applyFill="1" applyBorder="1" applyAlignment="1">
      <alignment horizontal="center" vertical="center" wrapText="1"/>
    </xf>
    <xf numFmtId="9" fontId="46" fillId="15" borderId="21" xfId="10" applyFont="1" applyFill="1" applyBorder="1" applyAlignment="1">
      <alignment horizontal="center" vertical="center"/>
    </xf>
    <xf numFmtId="0" fontId="47" fillId="15" borderId="29" xfId="0" applyFont="1" applyFill="1" applyBorder="1" applyAlignment="1">
      <alignment horizontal="center" vertical="center" wrapText="1"/>
    </xf>
    <xf numFmtId="0" fontId="41" fillId="18" borderId="19" xfId="0" applyFont="1" applyFill="1" applyBorder="1" applyAlignment="1">
      <alignment horizontal="center" vertical="center" wrapText="1"/>
    </xf>
    <xf numFmtId="0" fontId="41" fillId="1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4" fontId="22" fillId="8" borderId="1" xfId="6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1" fillId="18" borderId="19" xfId="0" applyFont="1" applyFill="1" applyBorder="1" applyAlignment="1">
      <alignment horizontal="center" vertical="center" wrapText="1"/>
    </xf>
    <xf numFmtId="0" fontId="41" fillId="18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4" fontId="22" fillId="8" borderId="1" xfId="6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1" fillId="0" borderId="9" xfId="7" applyFont="1" applyAlignment="1">
      <alignment horizontal="center"/>
    </xf>
    <xf numFmtId="44" fontId="13" fillId="2" borderId="1" xfId="16" applyFont="1" applyFill="1" applyBorder="1" applyAlignment="1">
      <alignment horizontal="center" vertical="center"/>
    </xf>
    <xf numFmtId="44" fontId="13" fillId="0" borderId="1" xfId="16" applyFont="1" applyFill="1" applyBorder="1" applyAlignment="1">
      <alignment horizontal="center" vertical="center"/>
    </xf>
    <xf numFmtId="165" fontId="46" fillId="15" borderId="22" xfId="10" applyNumberFormat="1" applyFont="1" applyFill="1" applyBorder="1" applyAlignment="1">
      <alignment horizontal="center" vertical="center"/>
    </xf>
    <xf numFmtId="165" fontId="11" fillId="15" borderId="25" xfId="10" applyNumberFormat="1" applyFont="1" applyFill="1" applyBorder="1" applyAlignment="1">
      <alignment horizontal="center" vertical="center"/>
    </xf>
    <xf numFmtId="165" fontId="11" fillId="15" borderId="30" xfId="10" applyNumberFormat="1" applyFont="1" applyFill="1" applyBorder="1" applyAlignment="1">
      <alignment horizontal="center" vertical="center"/>
    </xf>
    <xf numFmtId="165" fontId="50" fillId="15" borderId="22" xfId="10" applyNumberFormat="1" applyFont="1" applyFill="1" applyBorder="1" applyAlignment="1">
      <alignment horizontal="center" vertical="center"/>
    </xf>
    <xf numFmtId="44" fontId="11" fillId="15" borderId="1" xfId="0" applyNumberFormat="1" applyFont="1" applyFill="1" applyBorder="1" applyAlignment="1">
      <alignment horizontal="center" vertical="center" wrapText="1"/>
    </xf>
    <xf numFmtId="165" fontId="50" fillId="15" borderId="24" xfId="10" applyNumberFormat="1" applyFont="1" applyFill="1" applyBorder="1" applyAlignment="1">
      <alignment horizontal="center" vertical="center" wrapText="1"/>
    </xf>
    <xf numFmtId="0" fontId="51" fillId="15" borderId="28" xfId="0" applyFont="1" applyFill="1" applyBorder="1" applyAlignment="1">
      <alignment horizontal="center" vertical="center" wrapText="1"/>
    </xf>
    <xf numFmtId="44" fontId="11" fillId="15" borderId="11" xfId="0" applyNumberFormat="1" applyFont="1" applyFill="1" applyBorder="1" applyAlignment="1">
      <alignment horizontal="center" vertical="center" wrapText="1"/>
    </xf>
    <xf numFmtId="165" fontId="51" fillId="15" borderId="22" xfId="10" applyNumberFormat="1" applyFont="1" applyFill="1" applyBorder="1" applyAlignment="1">
      <alignment horizontal="center" vertical="center"/>
    </xf>
    <xf numFmtId="0" fontId="51" fillId="15" borderId="29" xfId="0" applyFont="1" applyFill="1" applyBorder="1" applyAlignment="1">
      <alignment horizontal="center" vertical="center" wrapText="1"/>
    </xf>
    <xf numFmtId="44" fontId="11" fillId="15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43" fontId="0" fillId="0" borderId="0" xfId="13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47" fillId="15" borderId="24" xfId="0" applyNumberFormat="1" applyFont="1" applyFill="1" applyBorder="1" applyAlignment="1">
      <alignment horizontal="center" vertical="center" wrapText="1"/>
    </xf>
    <xf numFmtId="44" fontId="13" fillId="0" borderId="34" xfId="16" applyFont="1" applyFill="1" applyBorder="1" applyAlignment="1">
      <alignment horizontal="center" vertical="center" wrapText="1"/>
    </xf>
    <xf numFmtId="44" fontId="13" fillId="2" borderId="22" xfId="16" applyFont="1" applyFill="1" applyBorder="1" applyAlignment="1">
      <alignment horizontal="center" vertical="center"/>
    </xf>
    <xf numFmtId="44" fontId="13" fillId="0" borderId="35" xfId="16" applyFont="1" applyFill="1" applyBorder="1" applyAlignment="1">
      <alignment horizontal="center" vertical="center" wrapText="1"/>
    </xf>
    <xf numFmtId="44" fontId="13" fillId="2" borderId="36" xfId="16" applyFont="1" applyFill="1" applyBorder="1" applyAlignment="1">
      <alignment horizontal="center" vertical="center" wrapText="1"/>
    </xf>
    <xf numFmtId="0" fontId="0" fillId="0" borderId="0" xfId="0" applyFill="1"/>
    <xf numFmtId="44" fontId="52" fillId="2" borderId="36" xfId="16" applyFont="1" applyFill="1" applyBorder="1" applyAlignment="1">
      <alignment horizontal="center" vertical="center" wrapText="1"/>
    </xf>
    <xf numFmtId="44" fontId="53" fillId="2" borderId="33" xfId="16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4" fontId="31" fillId="0" borderId="1" xfId="1" applyNumberFormat="1" applyFont="1" applyFill="1" applyBorder="1" applyAlignment="1">
      <alignment horizontal="center" vertical="center" wrapText="1"/>
    </xf>
    <xf numFmtId="44" fontId="54" fillId="0" borderId="1" xfId="16" applyFont="1" applyFill="1" applyBorder="1" applyAlignment="1">
      <alignment horizontal="center" vertical="center" wrapText="1"/>
    </xf>
    <xf numFmtId="44" fontId="54" fillId="2" borderId="1" xfId="16" applyFont="1" applyFill="1" applyBorder="1" applyAlignment="1">
      <alignment horizontal="center" vertical="center"/>
    </xf>
    <xf numFmtId="44" fontId="54" fillId="0" borderId="1" xfId="16" applyFont="1" applyFill="1" applyBorder="1" applyAlignment="1">
      <alignment horizontal="center" vertical="center"/>
    </xf>
    <xf numFmtId="44" fontId="54" fillId="2" borderId="33" xfId="16" applyFont="1" applyFill="1" applyBorder="1" applyAlignment="1">
      <alignment horizontal="center" vertical="center" wrapText="1"/>
    </xf>
    <xf numFmtId="44" fontId="52" fillId="2" borderId="35" xfId="16" applyFont="1" applyFill="1" applyBorder="1" applyAlignment="1">
      <alignment horizontal="center" vertical="center" wrapText="1"/>
    </xf>
    <xf numFmtId="44" fontId="52" fillId="0" borderId="36" xfId="16" applyFont="1" applyBorder="1" applyAlignment="1">
      <alignment horizontal="center" vertical="center" wrapText="1"/>
    </xf>
    <xf numFmtId="44" fontId="52" fillId="2" borderId="39" xfId="16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44" fontId="52" fillId="2" borderId="1" xfId="16" applyFont="1" applyFill="1" applyBorder="1" applyAlignment="1">
      <alignment horizontal="center" vertical="center" wrapText="1"/>
    </xf>
    <xf numFmtId="44" fontId="52" fillId="2" borderId="0" xfId="16" applyFont="1" applyFill="1" applyBorder="1" applyAlignment="1">
      <alignment horizontal="center" vertical="center" wrapText="1"/>
    </xf>
    <xf numFmtId="44" fontId="13" fillId="2" borderId="26" xfId="0" applyNumberFormat="1" applyFont="1" applyFill="1" applyBorder="1" applyAlignment="1">
      <alignment horizontal="center" vertical="center"/>
    </xf>
    <xf numFmtId="44" fontId="13" fillId="2" borderId="2" xfId="0" applyNumberFormat="1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44" fontId="54" fillId="2" borderId="38" xfId="16" applyFont="1" applyFill="1" applyBorder="1" applyAlignment="1">
      <alignment horizontal="center" vertical="center" wrapText="1"/>
    </xf>
    <xf numFmtId="44" fontId="53" fillId="2" borderId="1" xfId="16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44" fontId="57" fillId="2" borderId="33" xfId="1" applyNumberFormat="1" applyFont="1" applyFill="1" applyBorder="1" applyAlignment="1">
      <alignment horizontal="center" vertical="center" wrapText="1"/>
    </xf>
    <xf numFmtId="44" fontId="40" fillId="17" borderId="44" xfId="6" applyNumberFormat="1" applyFont="1" applyFill="1" applyBorder="1" applyAlignment="1">
      <alignment horizontal="center" vertical="center" wrapText="1"/>
    </xf>
    <xf numFmtId="44" fontId="40" fillId="17" borderId="3" xfId="6" applyNumberFormat="1" applyFont="1" applyFill="1" applyBorder="1" applyAlignment="1">
      <alignment horizontal="center" vertical="center" wrapText="1"/>
    </xf>
    <xf numFmtId="44" fontId="40" fillId="17" borderId="27" xfId="6" applyNumberFormat="1" applyFont="1" applyFill="1" applyBorder="1" applyAlignment="1">
      <alignment horizontal="center" vertical="center" wrapText="1"/>
    </xf>
    <xf numFmtId="0" fontId="41" fillId="18" borderId="20" xfId="0" applyFont="1" applyFill="1" applyBorder="1" applyAlignment="1">
      <alignment horizontal="center" vertical="center" wrapText="1"/>
    </xf>
    <xf numFmtId="0" fontId="41" fillId="18" borderId="14" xfId="0" applyFont="1" applyFill="1" applyBorder="1" applyAlignment="1">
      <alignment horizontal="center" vertical="center" wrapText="1"/>
    </xf>
    <xf numFmtId="44" fontId="54" fillId="2" borderId="0" xfId="16" applyFont="1" applyFill="1" applyBorder="1" applyAlignment="1">
      <alignment horizontal="center" vertical="center" wrapText="1"/>
    </xf>
    <xf numFmtId="44" fontId="54" fillId="2" borderId="41" xfId="16" applyFont="1" applyFill="1" applyBorder="1" applyAlignment="1">
      <alignment horizontal="center" vertical="center" wrapText="1"/>
    </xf>
    <xf numFmtId="44" fontId="54" fillId="2" borderId="45" xfId="16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44" fontId="40" fillId="17" borderId="46" xfId="6" applyNumberFormat="1" applyFont="1" applyFill="1" applyBorder="1" applyAlignment="1">
      <alignment horizontal="center" vertical="center" wrapText="1"/>
    </xf>
    <xf numFmtId="44" fontId="40" fillId="17" borderId="26" xfId="6" applyNumberFormat="1" applyFont="1" applyFill="1" applyBorder="1" applyAlignment="1">
      <alignment horizontal="center" vertical="center" wrapText="1"/>
    </xf>
    <xf numFmtId="43" fontId="40" fillId="17" borderId="26" xfId="13" applyFont="1" applyFill="1" applyBorder="1" applyAlignment="1">
      <alignment horizontal="center" vertical="center" wrapText="1"/>
    </xf>
    <xf numFmtId="44" fontId="40" fillId="17" borderId="47" xfId="6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4" fontId="55" fillId="2" borderId="0" xfId="16" applyFont="1" applyFill="1" applyBorder="1" applyAlignment="1">
      <alignment horizontal="center" vertical="center" wrapText="1"/>
    </xf>
    <xf numFmtId="0" fontId="0" fillId="0" borderId="0" xfId="0" applyBorder="1"/>
    <xf numFmtId="0" fontId="5" fillId="13" borderId="0" xfId="0" applyFont="1" applyFill="1" applyBorder="1" applyAlignment="1">
      <alignment horizontal="left" vertical="top" wrapText="1"/>
    </xf>
    <xf numFmtId="0" fontId="0" fillId="13" borderId="0" xfId="0" applyFill="1" applyBorder="1" applyAlignment="1">
      <alignment horizontal="center" vertical="center"/>
    </xf>
    <xf numFmtId="44" fontId="22" fillId="8" borderId="1" xfId="6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13" borderId="0" xfId="0" applyFill="1" applyAlignment="1">
      <alignment horizontal="left" vertical="top" wrapText="1"/>
    </xf>
    <xf numFmtId="44" fontId="13" fillId="2" borderId="2" xfId="0" applyNumberFormat="1" applyFont="1" applyFill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44" fontId="13" fillId="0" borderId="2" xfId="0" applyNumberFormat="1" applyFont="1" applyFill="1" applyBorder="1" applyAlignment="1">
      <alignment horizontal="center" vertical="center"/>
    </xf>
    <xf numFmtId="0" fontId="47" fillId="15" borderId="24" xfId="0" applyFont="1" applyFill="1" applyBorder="1" applyAlignment="1">
      <alignment horizontal="center" vertical="center" wrapText="1"/>
    </xf>
    <xf numFmtId="44" fontId="13" fillId="0" borderId="36" xfId="16" applyFont="1" applyFill="1" applyBorder="1" applyAlignment="1">
      <alignment horizontal="center" vertical="center" wrapText="1"/>
    </xf>
    <xf numFmtId="44" fontId="31" fillId="2" borderId="33" xfId="1" applyNumberFormat="1" applyFont="1" applyFill="1" applyBorder="1" applyAlignment="1">
      <alignment horizontal="center" vertical="center" wrapText="1"/>
    </xf>
    <xf numFmtId="44" fontId="31" fillId="2" borderId="33" xfId="1" applyNumberFormat="1" applyFont="1" applyFill="1" applyBorder="1" applyAlignment="1">
      <alignment horizontal="center" wrapText="1"/>
    </xf>
    <xf numFmtId="44" fontId="19" fillId="15" borderId="24" xfId="0" applyNumberFormat="1" applyFont="1" applyFill="1" applyBorder="1" applyAlignment="1">
      <alignment horizontal="center" vertical="center" wrapText="1"/>
    </xf>
    <xf numFmtId="44" fontId="13" fillId="0" borderId="28" xfId="16" applyFont="1" applyFill="1" applyBorder="1" applyAlignment="1">
      <alignment horizontal="center" vertical="center"/>
    </xf>
    <xf numFmtId="44" fontId="54" fillId="2" borderId="48" xfId="16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wrapText="1"/>
    </xf>
    <xf numFmtId="44" fontId="44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3" fontId="44" fillId="0" borderId="0" xfId="13" applyFont="1" applyBorder="1" applyAlignment="1">
      <alignment horizontal="center" vertical="center"/>
    </xf>
    <xf numFmtId="44" fontId="19" fillId="15" borderId="28" xfId="0" applyNumberFormat="1" applyFont="1" applyFill="1" applyBorder="1" applyAlignment="1">
      <alignment horizontal="center" vertical="center" wrapText="1"/>
    </xf>
    <xf numFmtId="44" fontId="29" fillId="17" borderId="18" xfId="6" applyNumberFormat="1" applyFont="1" applyFill="1" applyBorder="1" applyAlignment="1">
      <alignment horizontal="center" vertical="center" wrapText="1"/>
    </xf>
    <xf numFmtId="44" fontId="29" fillId="17" borderId="16" xfId="6" applyNumberFormat="1" applyFont="1" applyFill="1" applyBorder="1" applyAlignment="1">
      <alignment horizontal="center" vertical="center" wrapText="1"/>
    </xf>
    <xf numFmtId="44" fontId="29" fillId="17" borderId="17" xfId="6" applyNumberFormat="1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4" fontId="52" fillId="0" borderId="0" xfId="16" applyFont="1" applyFill="1" applyBorder="1" applyAlignment="1">
      <alignment horizontal="center" vertical="center" wrapText="1"/>
    </xf>
    <xf numFmtId="44" fontId="19" fillId="15" borderId="2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4" fontId="13" fillId="2" borderId="0" xfId="16" applyFont="1" applyFill="1" applyBorder="1" applyAlignment="1">
      <alignment horizontal="center" vertical="center" wrapText="1"/>
    </xf>
    <xf numFmtId="44" fontId="13" fillId="2" borderId="0" xfId="16" applyFont="1" applyFill="1" applyBorder="1" applyAlignment="1">
      <alignment horizontal="center" wrapText="1"/>
    </xf>
    <xf numFmtId="0" fontId="57" fillId="0" borderId="0" xfId="1" applyFont="1" applyAlignment="1">
      <alignment wrapText="1"/>
    </xf>
    <xf numFmtId="0" fontId="57" fillId="0" borderId="1" xfId="1" applyFont="1" applyBorder="1" applyAlignment="1">
      <alignment wrapText="1"/>
    </xf>
    <xf numFmtId="44" fontId="57" fillId="0" borderId="1" xfId="1" applyNumberFormat="1" applyFont="1" applyFill="1" applyBorder="1" applyAlignment="1">
      <alignment horizontal="center" vertical="center" wrapText="1"/>
    </xf>
    <xf numFmtId="0" fontId="51" fillId="15" borderId="24" xfId="0" applyFont="1" applyFill="1" applyBorder="1" applyAlignment="1">
      <alignment horizontal="center" vertical="center" wrapText="1"/>
    </xf>
    <xf numFmtId="44" fontId="11" fillId="15" borderId="28" xfId="0" applyNumberFormat="1" applyFont="1" applyFill="1" applyBorder="1" applyAlignment="1">
      <alignment horizontal="center" vertical="center" wrapText="1"/>
    </xf>
    <xf numFmtId="9" fontId="11" fillId="15" borderId="21" xfId="10" applyFont="1" applyFill="1" applyBorder="1" applyAlignment="1">
      <alignment horizontal="center" vertical="center"/>
    </xf>
    <xf numFmtId="0" fontId="0" fillId="2" borderId="0" xfId="0" applyFill="1"/>
    <xf numFmtId="0" fontId="41" fillId="2" borderId="0" xfId="0" applyFont="1" applyFill="1" applyBorder="1" applyAlignment="1">
      <alignment horizontal="center" vertical="center" wrapText="1"/>
    </xf>
    <xf numFmtId="44" fontId="40" fillId="2" borderId="0" xfId="6" applyNumberFormat="1" applyFont="1" applyFill="1" applyBorder="1" applyAlignment="1">
      <alignment horizontal="center" vertical="center" wrapText="1"/>
    </xf>
    <xf numFmtId="43" fontId="40" fillId="2" borderId="0" xfId="13" applyFont="1" applyFill="1" applyBorder="1" applyAlignment="1">
      <alignment horizontal="center" vertical="center" wrapText="1"/>
    </xf>
    <xf numFmtId="9" fontId="42" fillId="2" borderId="0" xfId="9" applyNumberFormat="1" applyFont="1" applyFill="1" applyBorder="1" applyAlignment="1">
      <alignment horizontal="center" vertical="center"/>
    </xf>
    <xf numFmtId="9" fontId="43" fillId="2" borderId="0" xfId="8" applyNumberFormat="1" applyFont="1" applyFill="1" applyBorder="1" applyAlignment="1">
      <alignment horizontal="center" vertical="center"/>
    </xf>
    <xf numFmtId="44" fontId="44" fillId="2" borderId="0" xfId="0" applyNumberFormat="1" applyFont="1" applyFill="1" applyBorder="1" applyAlignment="1">
      <alignment horizontal="center" vertical="center"/>
    </xf>
    <xf numFmtId="2" fontId="44" fillId="2" borderId="0" xfId="0" applyNumberFormat="1" applyFont="1" applyFill="1" applyBorder="1" applyAlignment="1">
      <alignment horizontal="center" vertical="center"/>
    </xf>
    <xf numFmtId="43" fontId="44" fillId="2" borderId="0" xfId="13" applyFont="1" applyFill="1" applyBorder="1" applyAlignment="1">
      <alignment horizontal="center" vertical="center"/>
    </xf>
    <xf numFmtId="0" fontId="45" fillId="2" borderId="0" xfId="11" applyFont="1" applyFill="1" applyBorder="1" applyAlignment="1">
      <alignment horizontal="center" vertical="center"/>
    </xf>
    <xf numFmtId="44" fontId="44" fillId="2" borderId="0" xfId="12" applyNumberFormat="1" applyFont="1" applyFill="1" applyBorder="1" applyAlignment="1">
      <alignment horizontal="center" vertical="center" wrapText="1"/>
    </xf>
    <xf numFmtId="44" fontId="44" fillId="2" borderId="0" xfId="12" quotePrefix="1" applyNumberFormat="1" applyFont="1" applyFill="1" applyBorder="1" applyAlignment="1">
      <alignment horizontal="center" vertical="center" wrapText="1"/>
    </xf>
    <xf numFmtId="43" fontId="0" fillId="2" borderId="0" xfId="13" applyFont="1" applyFill="1" applyBorder="1" applyAlignment="1">
      <alignment horizontal="center" vertical="center"/>
    </xf>
    <xf numFmtId="0" fontId="18" fillId="2" borderId="0" xfId="11" applyFill="1" applyBorder="1" applyAlignment="1">
      <alignment horizontal="center" vertical="center"/>
    </xf>
    <xf numFmtId="44" fontId="24" fillId="2" borderId="0" xfId="12" applyNumberFormat="1" applyFont="1" applyFill="1" applyBorder="1" applyAlignment="1">
      <alignment horizontal="center" vertical="center" wrapText="1"/>
    </xf>
    <xf numFmtId="44" fontId="24" fillId="2" borderId="0" xfId="12" quotePrefix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43" fontId="0" fillId="2" borderId="0" xfId="13" applyFont="1" applyFill="1" applyBorder="1"/>
    <xf numFmtId="44" fontId="35" fillId="2" borderId="0" xfId="6" applyNumberFormat="1" applyFont="1" applyFill="1" applyBorder="1" applyAlignment="1">
      <alignment horizontal="center" vertical="center" wrapText="1"/>
    </xf>
    <xf numFmtId="43" fontId="35" fillId="2" borderId="0" xfId="13" applyFont="1" applyFill="1" applyBorder="1" applyAlignment="1">
      <alignment horizontal="center" vertical="center" wrapText="1"/>
    </xf>
    <xf numFmtId="9" fontId="36" fillId="2" borderId="0" xfId="9" applyNumberFormat="1" applyFont="1" applyFill="1" applyBorder="1" applyAlignment="1">
      <alignment horizontal="center" vertical="center"/>
    </xf>
    <xf numFmtId="9" fontId="37" fillId="2" borderId="0" xfId="8" applyNumberFormat="1" applyFont="1" applyFill="1" applyBorder="1" applyAlignment="1">
      <alignment horizontal="center" vertical="center"/>
    </xf>
    <xf numFmtId="44" fontId="22" fillId="2" borderId="0" xfId="6" applyNumberFormat="1" applyFont="1" applyFill="1" applyBorder="1" applyAlignment="1">
      <alignment horizontal="center" vertical="center" wrapText="1"/>
    </xf>
    <xf numFmtId="43" fontId="22" fillId="2" borderId="0" xfId="13" applyFont="1" applyFill="1" applyBorder="1" applyAlignment="1">
      <alignment horizontal="center" vertical="center" wrapText="1"/>
    </xf>
    <xf numFmtId="9" fontId="48" fillId="2" borderId="0" xfId="9" applyNumberFormat="1" applyFont="1" applyFill="1" applyBorder="1" applyAlignment="1">
      <alignment horizontal="center" vertical="center"/>
    </xf>
    <xf numFmtId="9" fontId="32" fillId="2" borderId="0" xfId="8" applyNumberFormat="1" applyFont="1" applyFill="1" applyBorder="1" applyAlignment="1">
      <alignment horizontal="center" vertical="center"/>
    </xf>
    <xf numFmtId="43" fontId="35" fillId="2" borderId="0" xfId="13" applyFont="1" applyFill="1" applyBorder="1" applyAlignment="1">
      <alignment horizontal="center" vertical="top" wrapText="1"/>
    </xf>
    <xf numFmtId="44" fontId="38" fillId="2" borderId="0" xfId="0" applyNumberFormat="1" applyFont="1" applyFill="1" applyBorder="1" applyAlignment="1">
      <alignment horizontal="center" vertical="center"/>
    </xf>
    <xf numFmtId="2" fontId="38" fillId="2" borderId="0" xfId="0" applyNumberFormat="1" applyFont="1" applyFill="1" applyBorder="1" applyAlignment="1">
      <alignment horizontal="center" vertical="center"/>
    </xf>
    <xf numFmtId="43" fontId="38" fillId="2" borderId="0" xfId="13" applyFont="1" applyFill="1" applyBorder="1" applyAlignment="1">
      <alignment horizontal="center" vertical="center"/>
    </xf>
    <xf numFmtId="0" fontId="39" fillId="2" borderId="0" xfId="11" applyFont="1" applyFill="1" applyBorder="1" applyAlignment="1">
      <alignment horizontal="center" vertical="center"/>
    </xf>
    <xf numFmtId="44" fontId="38" fillId="2" borderId="0" xfId="12" applyNumberFormat="1" applyFont="1" applyFill="1" applyBorder="1" applyAlignment="1">
      <alignment horizontal="center" vertical="center" wrapText="1"/>
    </xf>
    <xf numFmtId="44" fontId="38" fillId="2" borderId="0" xfId="12" quotePrefix="1" applyNumberFormat="1" applyFont="1" applyFill="1" applyBorder="1" applyAlignment="1">
      <alignment horizontal="center" vertical="center" wrapText="1"/>
    </xf>
    <xf numFmtId="4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164" fontId="44" fillId="0" borderId="7" xfId="0" applyNumberFormat="1" applyFont="1" applyBorder="1" applyAlignment="1">
      <alignment horizontal="center" vertical="center"/>
    </xf>
    <xf numFmtId="164" fontId="14" fillId="9" borderId="22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4" fillId="9" borderId="5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/>
    <xf numFmtId="164" fontId="14" fillId="9" borderId="26" xfId="0" applyNumberFormat="1" applyFont="1" applyFill="1" applyBorder="1" applyAlignment="1">
      <alignment vertical="center"/>
    </xf>
    <xf numFmtId="164" fontId="14" fillId="9" borderId="1" xfId="0" applyNumberFormat="1" applyFont="1" applyFill="1" applyBorder="1" applyAlignment="1">
      <alignment vertical="center"/>
    </xf>
    <xf numFmtId="0" fontId="28" fillId="8" borderId="1" xfId="6" applyFont="1" applyBorder="1" applyAlignment="1">
      <alignment vertical="center"/>
    </xf>
    <xf numFmtId="0" fontId="3" fillId="20" borderId="1" xfId="18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0" fontId="28" fillId="19" borderId="1" xfId="17" applyFont="1" applyBorder="1" applyAlignment="1">
      <alignment vertical="center"/>
    </xf>
    <xf numFmtId="44" fontId="28" fillId="19" borderId="1" xfId="17" applyNumberFormat="1" applyFont="1" applyBorder="1" applyAlignment="1">
      <alignment vertical="center"/>
    </xf>
    <xf numFmtId="44" fontId="0" fillId="0" borderId="2" xfId="0" applyNumberFormat="1" applyBorder="1" applyAlignment="1">
      <alignment horizontal="left" vertical="center"/>
    </xf>
    <xf numFmtId="44" fontId="11" fillId="0" borderId="1" xfId="15" applyFont="1" applyFill="1" applyBorder="1" applyAlignment="1">
      <alignment horizontal="right" vertical="center"/>
    </xf>
    <xf numFmtId="44" fontId="11" fillId="0" borderId="28" xfId="15" applyFont="1" applyFill="1" applyBorder="1" applyAlignment="1">
      <alignment horizontal="right" vertical="center"/>
    </xf>
    <xf numFmtId="0" fontId="3" fillId="2" borderId="0" xfId="0" applyFont="1" applyFill="1"/>
    <xf numFmtId="0" fontId="19" fillId="2" borderId="0" xfId="0" applyFont="1" applyFill="1" applyAlignment="1">
      <alignment vertical="top"/>
    </xf>
    <xf numFmtId="0" fontId="5" fillId="13" borderId="28" xfId="0" applyFont="1" applyFill="1" applyBorder="1" applyAlignment="1">
      <alignment horizontal="left" vertical="top"/>
    </xf>
    <xf numFmtId="0" fontId="60" fillId="2" borderId="0" xfId="7" applyFont="1" applyFill="1" applyBorder="1" applyAlignment="1">
      <alignment vertical="top"/>
    </xf>
    <xf numFmtId="0" fontId="61" fillId="2" borderId="0" xfId="7" applyFont="1" applyFill="1" applyBorder="1" applyAlignment="1">
      <alignment vertical="top"/>
    </xf>
    <xf numFmtId="0" fontId="5" fillId="13" borderId="24" xfId="0" applyFont="1" applyFill="1" applyBorder="1" applyAlignment="1">
      <alignment horizontal="left" vertical="top"/>
    </xf>
    <xf numFmtId="0" fontId="59" fillId="21" borderId="23" xfId="7" applyFont="1" applyFill="1" applyBorder="1" applyAlignment="1">
      <alignment vertical="top"/>
    </xf>
    <xf numFmtId="0" fontId="59" fillId="21" borderId="9" xfId="7" applyFont="1" applyFill="1" applyBorder="1" applyAlignment="1">
      <alignment vertical="top"/>
    </xf>
    <xf numFmtId="0" fontId="19" fillId="2" borderId="25" xfId="0" applyFont="1" applyFill="1" applyBorder="1" applyAlignment="1">
      <alignment vertical="top"/>
    </xf>
    <xf numFmtId="0" fontId="5" fillId="13" borderId="1" xfId="0" applyFont="1" applyFill="1" applyBorder="1" applyAlignment="1">
      <alignment horizontal="left" vertical="top"/>
    </xf>
    <xf numFmtId="0" fontId="5" fillId="13" borderId="22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0" fillId="0" borderId="11" xfId="0" applyBorder="1"/>
    <xf numFmtId="0" fontId="62" fillId="21" borderId="23" xfId="7" applyFont="1" applyFill="1" applyBorder="1" applyAlignment="1">
      <alignment vertical="top"/>
    </xf>
    <xf numFmtId="0" fontId="59" fillId="21" borderId="31" xfId="7" applyFont="1" applyFill="1" applyBorder="1" applyAlignment="1">
      <alignment vertical="top"/>
    </xf>
    <xf numFmtId="0" fontId="15" fillId="2" borderId="25" xfId="7" applyFont="1" applyFill="1" applyBorder="1" applyAlignment="1">
      <alignment vertical="top"/>
    </xf>
    <xf numFmtId="0" fontId="59" fillId="21" borderId="52" xfId="7" applyFont="1" applyFill="1" applyBorder="1" applyAlignment="1">
      <alignment vertical="top"/>
    </xf>
    <xf numFmtId="0" fontId="62" fillId="21" borderId="30" xfId="7" applyFont="1" applyFill="1" applyBorder="1" applyAlignment="1">
      <alignment vertical="top"/>
    </xf>
    <xf numFmtId="0" fontId="0" fillId="13" borderId="0" xfId="0" applyFill="1" applyAlignment="1">
      <alignment horizontal="left" vertical="top" wrapText="1"/>
    </xf>
    <xf numFmtId="44" fontId="44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13" borderId="0" xfId="0" applyFont="1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44" fontId="54" fillId="0" borderId="26" xfId="16" applyFont="1" applyFill="1" applyBorder="1" applyAlignment="1">
      <alignment horizontal="center" vertical="center" wrapText="1"/>
    </xf>
    <xf numFmtId="44" fontId="54" fillId="0" borderId="2" xfId="16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4" fontId="11" fillId="0" borderId="1" xfId="16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/>
    </xf>
    <xf numFmtId="9" fontId="46" fillId="15" borderId="30" xfId="1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44" fontId="52" fillId="0" borderId="36" xfId="16" applyFont="1" applyFill="1" applyBorder="1" applyAlignment="1">
      <alignment horizontal="center" vertical="center" wrapText="1"/>
    </xf>
    <xf numFmtId="44" fontId="13" fillId="2" borderId="12" xfId="0" applyNumberFormat="1" applyFont="1" applyFill="1" applyBorder="1" applyAlignment="1">
      <alignment horizontal="center" vertical="center"/>
    </xf>
    <xf numFmtId="10" fontId="46" fillId="15" borderId="22" xfId="10" applyNumberFormat="1" applyFont="1" applyFill="1" applyBorder="1" applyAlignment="1">
      <alignment horizontal="center" vertical="center"/>
    </xf>
    <xf numFmtId="44" fontId="14" fillId="23" borderId="1" xfId="0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wrapText="1"/>
    </xf>
    <xf numFmtId="0" fontId="5" fillId="0" borderId="0" xfId="1" applyFont="1" applyAlignment="1">
      <alignment wrapText="1"/>
    </xf>
    <xf numFmtId="44" fontId="63" fillId="2" borderId="33" xfId="16" applyFont="1" applyFill="1" applyBorder="1" applyAlignment="1">
      <alignment horizontal="center" vertical="center" wrapText="1"/>
    </xf>
    <xf numFmtId="44" fontId="44" fillId="2" borderId="6" xfId="0" applyNumberFormat="1" applyFont="1" applyFill="1" applyBorder="1" applyAlignment="1">
      <alignment horizontal="center" vertical="center"/>
    </xf>
    <xf numFmtId="44" fontId="44" fillId="14" borderId="14" xfId="12" quotePrefix="1" applyNumberFormat="1" applyFont="1" applyBorder="1" applyAlignment="1">
      <alignment horizontal="center" vertical="center" wrapText="1"/>
    </xf>
    <xf numFmtId="44" fontId="28" fillId="2" borderId="0" xfId="6" applyNumberFormat="1" applyFont="1" applyFill="1" applyBorder="1" applyAlignment="1">
      <alignment horizontal="center" vertical="center" wrapText="1"/>
    </xf>
    <xf numFmtId="43" fontId="28" fillId="2" borderId="0" xfId="13" applyFont="1" applyFill="1" applyBorder="1" applyAlignment="1">
      <alignment horizontal="center" vertical="center" wrapText="1"/>
    </xf>
    <xf numFmtId="9" fontId="25" fillId="2" borderId="0" xfId="9" applyNumberFormat="1" applyFont="1" applyFill="1" applyBorder="1" applyAlignment="1">
      <alignment horizontal="center" vertical="center"/>
    </xf>
    <xf numFmtId="9" fontId="26" fillId="2" borderId="0" xfId="8" applyNumberFormat="1" applyFont="1" applyFill="1" applyBorder="1" applyAlignment="1">
      <alignment horizontal="center" vertical="center"/>
    </xf>
    <xf numFmtId="44" fontId="28" fillId="2" borderId="56" xfId="6" applyNumberFormat="1" applyFont="1" applyFill="1" applyBorder="1" applyAlignment="1">
      <alignment horizontal="center" vertical="center" wrapText="1"/>
    </xf>
    <xf numFmtId="9" fontId="26" fillId="2" borderId="56" xfId="8" applyNumberFormat="1" applyFont="1" applyFill="1" applyBorder="1" applyAlignment="1">
      <alignment horizontal="center" vertical="center"/>
    </xf>
    <xf numFmtId="44" fontId="31" fillId="2" borderId="4" xfId="6" applyNumberFormat="1" applyFont="1" applyFill="1" applyBorder="1" applyAlignment="1">
      <alignment horizontal="center" vertical="center" wrapText="1"/>
    </xf>
    <xf numFmtId="44" fontId="31" fillId="2" borderId="46" xfId="6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13" fillId="2" borderId="26" xfId="0" applyNumberFormat="1" applyFont="1" applyFill="1" applyBorder="1" applyAlignment="1">
      <alignment horizontal="center" vertical="center"/>
    </xf>
    <xf numFmtId="44" fontId="13" fillId="2" borderId="2" xfId="0" applyNumberFormat="1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left" vertical="top" wrapText="1"/>
    </xf>
    <xf numFmtId="0" fontId="11" fillId="13" borderId="24" xfId="0" applyFont="1" applyFill="1" applyBorder="1" applyAlignment="1">
      <alignment horizontal="left" vertical="top" wrapText="1"/>
    </xf>
    <xf numFmtId="0" fontId="11" fillId="13" borderId="28" xfId="0" applyFont="1" applyFill="1" applyBorder="1" applyAlignment="1">
      <alignment horizontal="left" vertical="top" wrapText="1"/>
    </xf>
    <xf numFmtId="0" fontId="8" fillId="13" borderId="50" xfId="0" applyFont="1" applyFill="1" applyBorder="1" applyAlignment="1">
      <alignment horizontal="left" vertical="top"/>
    </xf>
    <xf numFmtId="0" fontId="8" fillId="13" borderId="51" xfId="0" applyFont="1" applyFill="1" applyBorder="1" applyAlignment="1">
      <alignment horizontal="left" vertical="top"/>
    </xf>
    <xf numFmtId="0" fontId="8" fillId="13" borderId="21" xfId="0" applyFont="1" applyFill="1" applyBorder="1" applyAlignment="1">
      <alignment horizontal="left" vertical="top"/>
    </xf>
    <xf numFmtId="0" fontId="8" fillId="13" borderId="3" xfId="0" applyFont="1" applyFill="1" applyBorder="1" applyAlignment="1">
      <alignment horizontal="left" vertical="top"/>
    </xf>
    <xf numFmtId="44" fontId="40" fillId="17" borderId="18" xfId="6" applyNumberFormat="1" applyFont="1" applyFill="1" applyBorder="1" applyAlignment="1">
      <alignment horizontal="center" vertical="center" wrapText="1"/>
    </xf>
    <xf numFmtId="44" fontId="40" fillId="17" borderId="16" xfId="6" applyNumberFormat="1" applyFont="1" applyFill="1" applyBorder="1" applyAlignment="1">
      <alignment horizontal="center" vertical="center" wrapText="1"/>
    </xf>
    <xf numFmtId="44" fontId="40" fillId="17" borderId="17" xfId="6" applyNumberFormat="1" applyFont="1" applyFill="1" applyBorder="1" applyAlignment="1">
      <alignment horizontal="center" vertical="center" wrapText="1"/>
    </xf>
    <xf numFmtId="0" fontId="41" fillId="18" borderId="19" xfId="0" applyFont="1" applyFill="1" applyBorder="1" applyAlignment="1">
      <alignment horizontal="center" vertical="center" wrapText="1"/>
    </xf>
    <xf numFmtId="0" fontId="41" fillId="18" borderId="13" xfId="0" applyFont="1" applyFill="1" applyBorder="1" applyAlignment="1">
      <alignment horizontal="center" vertical="center" wrapText="1"/>
    </xf>
    <xf numFmtId="44" fontId="29" fillId="0" borderId="0" xfId="6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4" fontId="14" fillId="16" borderId="26" xfId="0" applyNumberFormat="1" applyFont="1" applyFill="1" applyBorder="1" applyAlignment="1">
      <alignment horizontal="center" vertical="center"/>
    </xf>
    <xf numFmtId="44" fontId="14" fillId="16" borderId="12" xfId="0" applyNumberFormat="1" applyFont="1" applyFill="1" applyBorder="1" applyAlignment="1">
      <alignment horizontal="center" vertical="center"/>
    </xf>
    <xf numFmtId="44" fontId="14" fillId="16" borderId="2" xfId="0" applyNumberFormat="1" applyFont="1" applyFill="1" applyBorder="1" applyAlignment="1">
      <alignment horizontal="center" vertical="center"/>
    </xf>
    <xf numFmtId="44" fontId="14" fillId="22" borderId="26" xfId="0" applyNumberFormat="1" applyFont="1" applyFill="1" applyBorder="1" applyAlignment="1">
      <alignment horizontal="center" vertical="center"/>
    </xf>
    <xf numFmtId="44" fontId="14" fillId="22" borderId="12" xfId="0" applyNumberFormat="1" applyFont="1" applyFill="1" applyBorder="1" applyAlignment="1">
      <alignment horizontal="center" vertical="center"/>
    </xf>
    <xf numFmtId="44" fontId="14" fillId="22" borderId="2" xfId="0" applyNumberFormat="1" applyFont="1" applyFill="1" applyBorder="1" applyAlignment="1">
      <alignment horizontal="center" vertical="center"/>
    </xf>
    <xf numFmtId="4" fontId="14" fillId="15" borderId="26" xfId="0" applyNumberFormat="1" applyFont="1" applyFill="1" applyBorder="1" applyAlignment="1">
      <alignment horizontal="center" vertical="center"/>
    </xf>
    <xf numFmtId="4" fontId="14" fillId="15" borderId="12" xfId="0" applyNumberFormat="1" applyFont="1" applyFill="1" applyBorder="1" applyAlignment="1">
      <alignment horizontal="center" vertical="center"/>
    </xf>
    <xf numFmtId="4" fontId="14" fillId="15" borderId="2" xfId="0" applyNumberFormat="1" applyFont="1" applyFill="1" applyBorder="1" applyAlignment="1">
      <alignment horizontal="center" vertical="center"/>
    </xf>
    <xf numFmtId="164" fontId="14" fillId="9" borderId="22" xfId="0" applyNumberFormat="1" applyFont="1" applyFill="1" applyBorder="1" applyAlignment="1">
      <alignment horizontal="right" vertical="center" wrapText="1"/>
    </xf>
    <xf numFmtId="164" fontId="14" fillId="9" borderId="24" xfId="0" applyNumberFormat="1" applyFont="1" applyFill="1" applyBorder="1" applyAlignment="1">
      <alignment horizontal="right" vertical="center" wrapText="1"/>
    </xf>
    <xf numFmtId="164" fontId="14" fillId="9" borderId="32" xfId="0" applyNumberFormat="1" applyFont="1" applyFill="1" applyBorder="1" applyAlignment="1">
      <alignment horizontal="center" vertical="center"/>
    </xf>
    <xf numFmtId="164" fontId="14" fillId="9" borderId="24" xfId="0" applyNumberFormat="1" applyFont="1" applyFill="1" applyBorder="1" applyAlignment="1">
      <alignment horizontal="center" vertical="center"/>
    </xf>
    <xf numFmtId="44" fontId="23" fillId="2" borderId="26" xfId="0" applyNumberFormat="1" applyFont="1" applyFill="1" applyBorder="1" applyAlignment="1">
      <alignment horizontal="center" vertical="center"/>
    </xf>
    <xf numFmtId="44" fontId="23" fillId="2" borderId="12" xfId="0" applyNumberFormat="1" applyFont="1" applyFill="1" applyBorder="1" applyAlignment="1">
      <alignment horizontal="center" vertical="center"/>
    </xf>
    <xf numFmtId="44" fontId="23" fillId="2" borderId="2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14" fillId="9" borderId="30" xfId="0" applyNumberFormat="1" applyFont="1" applyFill="1" applyBorder="1" applyAlignment="1">
      <alignment horizontal="center" vertical="center" wrapText="1"/>
    </xf>
    <xf numFmtId="164" fontId="14" fillId="9" borderId="23" xfId="0" applyNumberFormat="1" applyFont="1" applyFill="1" applyBorder="1" applyAlignment="1">
      <alignment horizontal="center" vertical="center" wrapText="1"/>
    </xf>
    <xf numFmtId="164" fontId="14" fillId="9" borderId="24" xfId="0" applyNumberFormat="1" applyFont="1" applyFill="1" applyBorder="1" applyAlignment="1">
      <alignment horizontal="center" vertical="center" wrapText="1"/>
    </xf>
    <xf numFmtId="164" fontId="14" fillId="9" borderId="22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1" fillId="0" borderId="9" xfId="7" applyFont="1" applyAlignment="1">
      <alignment horizontal="center"/>
    </xf>
    <xf numFmtId="0" fontId="22" fillId="8" borderId="1" xfId="6" applyFont="1" applyBorder="1" applyAlignment="1">
      <alignment horizontal="center" vertical="center"/>
    </xf>
    <xf numFmtId="0" fontId="22" fillId="8" borderId="26" xfId="6" applyFont="1" applyBorder="1" applyAlignment="1">
      <alignment horizontal="center" vertical="center"/>
    </xf>
    <xf numFmtId="0" fontId="22" fillId="8" borderId="2" xfId="6" applyFont="1" applyBorder="1" applyAlignment="1">
      <alignment horizontal="center" vertical="center"/>
    </xf>
    <xf numFmtId="0" fontId="22" fillId="8" borderId="1" xfId="6" applyFont="1" applyBorder="1" applyAlignment="1">
      <alignment horizontal="center" vertical="center" wrapText="1"/>
    </xf>
    <xf numFmtId="0" fontId="22" fillId="8" borderId="26" xfId="6" applyFont="1" applyBorder="1" applyAlignment="1">
      <alignment horizontal="center" vertical="center" wrapText="1"/>
    </xf>
    <xf numFmtId="0" fontId="22" fillId="8" borderId="2" xfId="6" applyFont="1" applyBorder="1" applyAlignment="1">
      <alignment horizontal="center" vertical="center" wrapText="1"/>
    </xf>
    <xf numFmtId="9" fontId="22" fillId="8" borderId="26" xfId="6" applyNumberFormat="1" applyFont="1" applyBorder="1" applyAlignment="1">
      <alignment horizontal="center" vertical="center" wrapText="1"/>
    </xf>
    <xf numFmtId="9" fontId="22" fillId="8" borderId="2" xfId="6" applyNumberFormat="1" applyFont="1" applyBorder="1" applyAlignment="1">
      <alignment horizontal="center" vertical="center" wrapText="1"/>
    </xf>
    <xf numFmtId="9" fontId="22" fillId="8" borderId="23" xfId="6" applyNumberFormat="1" applyFont="1" applyBorder="1" applyAlignment="1">
      <alignment horizontal="center" vertical="center" wrapText="1"/>
    </xf>
    <xf numFmtId="9" fontId="22" fillId="8" borderId="0" xfId="6" applyNumberFormat="1" applyFont="1" applyBorder="1" applyAlignment="1">
      <alignment horizontal="center" vertical="center" wrapText="1"/>
    </xf>
    <xf numFmtId="44" fontId="22" fillId="8" borderId="1" xfId="6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left" vertical="center" wrapText="1"/>
    </xf>
    <xf numFmtId="164" fontId="14" fillId="9" borderId="28" xfId="0" applyNumberFormat="1" applyFont="1" applyFill="1" applyBorder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/>
    </xf>
    <xf numFmtId="164" fontId="14" fillId="9" borderId="21" xfId="0" applyNumberFormat="1" applyFont="1" applyFill="1" applyBorder="1" applyAlignment="1">
      <alignment horizontal="right" vertical="center" wrapText="1"/>
    </xf>
    <xf numFmtId="164" fontId="14" fillId="9" borderId="3" xfId="0" applyNumberFormat="1" applyFont="1" applyFill="1" applyBorder="1" applyAlignment="1">
      <alignment horizontal="right" vertical="center" wrapText="1"/>
    </xf>
    <xf numFmtId="164" fontId="14" fillId="9" borderId="29" xfId="0" applyNumberFormat="1" applyFont="1" applyFill="1" applyBorder="1" applyAlignment="1">
      <alignment horizontal="right" vertical="center" wrapText="1"/>
    </xf>
    <xf numFmtId="44" fontId="22" fillId="8" borderId="22" xfId="6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13" borderId="0" xfId="0" applyFill="1" applyAlignment="1">
      <alignment horizontal="center" vertical="top" wrapText="1"/>
    </xf>
    <xf numFmtId="0" fontId="0" fillId="13" borderId="11" xfId="0" applyFill="1" applyBorder="1" applyAlignment="1">
      <alignment horizontal="center" vertical="top" wrapText="1"/>
    </xf>
    <xf numFmtId="0" fontId="5" fillId="13" borderId="0" xfId="0" applyFont="1" applyFill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44" fontId="13" fillId="2" borderId="26" xfId="0" applyNumberFormat="1" applyFont="1" applyFill="1" applyBorder="1" applyAlignment="1">
      <alignment horizontal="center" vertical="center"/>
    </xf>
    <xf numFmtId="44" fontId="13" fillId="2" borderId="12" xfId="0" applyNumberFormat="1" applyFont="1" applyFill="1" applyBorder="1" applyAlignment="1">
      <alignment horizontal="center" vertical="center"/>
    </xf>
    <xf numFmtId="44" fontId="13" fillId="2" borderId="2" xfId="0" applyNumberFormat="1" applyFont="1" applyFill="1" applyBorder="1" applyAlignment="1">
      <alignment horizontal="center" vertical="center"/>
    </xf>
    <xf numFmtId="4" fontId="14" fillId="15" borderId="21" xfId="0" applyNumberFormat="1" applyFont="1" applyFill="1" applyBorder="1" applyAlignment="1">
      <alignment horizontal="center" vertical="center"/>
    </xf>
    <xf numFmtId="44" fontId="14" fillId="22" borderId="31" xfId="0" applyNumberFormat="1" applyFont="1" applyFill="1" applyBorder="1" applyAlignment="1">
      <alignment horizontal="center" vertical="center"/>
    </xf>
    <xf numFmtId="44" fontId="14" fillId="22" borderId="11" xfId="0" applyNumberFormat="1" applyFont="1" applyFill="1" applyBorder="1" applyAlignment="1">
      <alignment horizontal="center" vertical="center"/>
    </xf>
    <xf numFmtId="44" fontId="14" fillId="22" borderId="29" xfId="0" applyNumberFormat="1" applyFont="1" applyFill="1" applyBorder="1" applyAlignment="1">
      <alignment horizontal="center" vertical="center"/>
    </xf>
    <xf numFmtId="44" fontId="40" fillId="17" borderId="19" xfId="6" applyNumberFormat="1" applyFont="1" applyFill="1" applyBorder="1" applyAlignment="1">
      <alignment horizontal="center" vertical="center" wrapText="1"/>
    </xf>
    <xf numFmtId="44" fontId="40" fillId="17" borderId="56" xfId="6" applyNumberFormat="1" applyFont="1" applyFill="1" applyBorder="1" applyAlignment="1">
      <alignment horizontal="center" vertical="center" wrapText="1"/>
    </xf>
    <xf numFmtId="44" fontId="40" fillId="17" borderId="13" xfId="6" applyNumberFormat="1" applyFont="1" applyFill="1" applyBorder="1" applyAlignment="1">
      <alignment horizontal="center" vertical="center" wrapText="1"/>
    </xf>
    <xf numFmtId="44" fontId="40" fillId="17" borderId="44" xfId="6" applyNumberFormat="1" applyFont="1" applyFill="1" applyBorder="1" applyAlignment="1">
      <alignment horizontal="center" vertical="center" wrapText="1"/>
    </xf>
    <xf numFmtId="44" fontId="40" fillId="17" borderId="3" xfId="6" applyNumberFormat="1" applyFont="1" applyFill="1" applyBorder="1" applyAlignment="1">
      <alignment horizontal="center" vertical="center" wrapText="1"/>
    </xf>
    <xf numFmtId="44" fontId="40" fillId="17" borderId="27" xfId="6" applyNumberFormat="1" applyFont="1" applyFill="1" applyBorder="1" applyAlignment="1">
      <alignment horizontal="center" vertical="center" wrapText="1"/>
    </xf>
    <xf numFmtId="0" fontId="41" fillId="18" borderId="20" xfId="0" applyFont="1" applyFill="1" applyBorder="1" applyAlignment="1">
      <alignment horizontal="center" vertical="center" wrapText="1"/>
    </xf>
    <xf numFmtId="0" fontId="41" fillId="18" borderId="14" xfId="0" applyFont="1" applyFill="1" applyBorder="1" applyAlignment="1">
      <alignment horizontal="center" vertical="center" wrapText="1"/>
    </xf>
    <xf numFmtId="44" fontId="44" fillId="0" borderId="46" xfId="0" applyNumberFormat="1" applyFont="1" applyBorder="1" applyAlignment="1">
      <alignment horizontal="center" vertical="center"/>
    </xf>
    <xf numFmtId="44" fontId="44" fillId="0" borderId="57" xfId="0" applyNumberFormat="1" applyFont="1" applyBorder="1" applyAlignment="1">
      <alignment horizontal="center" vertical="center"/>
    </xf>
    <xf numFmtId="44" fontId="44" fillId="0" borderId="53" xfId="0" applyNumberFormat="1" applyFont="1" applyBorder="1" applyAlignment="1">
      <alignment horizontal="center" vertical="center"/>
    </xf>
    <xf numFmtId="2" fontId="44" fillId="0" borderId="26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54" xfId="0" applyNumberFormat="1" applyFont="1" applyBorder="1" applyAlignment="1">
      <alignment horizontal="center" vertical="center"/>
    </xf>
    <xf numFmtId="166" fontId="44" fillId="0" borderId="26" xfId="13" applyNumberFormat="1" applyFont="1" applyBorder="1" applyAlignment="1">
      <alignment horizontal="center" vertical="center"/>
    </xf>
    <xf numFmtId="166" fontId="44" fillId="0" borderId="12" xfId="13" applyNumberFormat="1" applyFont="1" applyBorder="1" applyAlignment="1">
      <alignment horizontal="center" vertical="center"/>
    </xf>
    <xf numFmtId="166" fontId="44" fillId="0" borderId="54" xfId="13" applyNumberFormat="1" applyFont="1" applyBorder="1" applyAlignment="1">
      <alignment horizontal="center" vertical="center"/>
    </xf>
    <xf numFmtId="0" fontId="45" fillId="12" borderId="26" xfId="11" applyFont="1" applyBorder="1" applyAlignment="1">
      <alignment horizontal="center" vertical="center"/>
    </xf>
    <xf numFmtId="0" fontId="45" fillId="12" borderId="12" xfId="11" applyFont="1" applyBorder="1" applyAlignment="1">
      <alignment horizontal="center" vertical="center"/>
    </xf>
    <xf numFmtId="0" fontId="45" fillId="12" borderId="54" xfId="11" applyFont="1" applyBorder="1" applyAlignment="1">
      <alignment horizontal="center" vertical="center"/>
    </xf>
    <xf numFmtId="44" fontId="44" fillId="0" borderId="47" xfId="0" applyNumberFormat="1" applyFont="1" applyBorder="1" applyAlignment="1">
      <alignment horizontal="center" vertical="center"/>
    </xf>
    <xf numFmtId="44" fontId="44" fillId="0" borderId="49" xfId="0" applyNumberFormat="1" applyFont="1" applyBorder="1" applyAlignment="1">
      <alignment horizontal="center" vertical="center"/>
    </xf>
    <xf numFmtId="44" fontId="44" fillId="0" borderId="55" xfId="0" applyNumberFormat="1" applyFont="1" applyBorder="1" applyAlignment="1">
      <alignment horizontal="center" vertical="center"/>
    </xf>
    <xf numFmtId="44" fontId="44" fillId="14" borderId="20" xfId="12" applyNumberFormat="1" applyFont="1" applyBorder="1" applyAlignment="1">
      <alignment horizontal="center" vertical="center" wrapText="1"/>
    </xf>
    <xf numFmtId="44" fontId="44" fillId="14" borderId="15" xfId="12" applyNumberFormat="1" applyFont="1" applyBorder="1" applyAlignment="1">
      <alignment horizontal="center" vertical="center" wrapText="1"/>
    </xf>
    <xf numFmtId="0" fontId="22" fillId="0" borderId="26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30" xfId="0" applyNumberFormat="1" applyFont="1" applyFill="1" applyBorder="1" applyAlignment="1">
      <alignment horizontal="center" vertical="center" wrapText="1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1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4" fontId="23" fillId="2" borderId="30" xfId="0" applyNumberFormat="1" applyFont="1" applyFill="1" applyBorder="1" applyAlignment="1">
      <alignment horizontal="center" vertical="center"/>
    </xf>
    <xf numFmtId="44" fontId="23" fillId="2" borderId="25" xfId="0" applyNumberFormat="1" applyFont="1" applyFill="1" applyBorder="1" applyAlignment="1">
      <alignment horizontal="center" vertical="center"/>
    </xf>
    <xf numFmtId="44" fontId="23" fillId="2" borderId="21" xfId="0" applyNumberFormat="1" applyFont="1" applyFill="1" applyBorder="1" applyAlignment="1">
      <alignment horizontal="center" vertical="center"/>
    </xf>
    <xf numFmtId="4" fontId="14" fillId="15" borderId="23" xfId="0" applyNumberFormat="1" applyFont="1" applyFill="1" applyBorder="1" applyAlignment="1">
      <alignment horizontal="center" vertical="center"/>
    </xf>
    <xf numFmtId="4" fontId="14" fillId="15" borderId="0" xfId="0" applyNumberFormat="1" applyFont="1" applyFill="1" applyBorder="1" applyAlignment="1">
      <alignment horizontal="center" vertical="center"/>
    </xf>
    <xf numFmtId="4" fontId="14" fillId="15" borderId="3" xfId="0" applyNumberFormat="1" applyFont="1" applyFill="1" applyBorder="1" applyAlignment="1">
      <alignment horizontal="center" vertical="center"/>
    </xf>
    <xf numFmtId="44" fontId="14" fillId="22" borderId="30" xfId="0" applyNumberFormat="1" applyFont="1" applyFill="1" applyBorder="1" applyAlignment="1">
      <alignment horizontal="center" vertical="center"/>
    </xf>
    <xf numFmtId="44" fontId="14" fillId="22" borderId="25" xfId="0" applyNumberFormat="1" applyFont="1" applyFill="1" applyBorder="1" applyAlignment="1">
      <alignment horizontal="center" vertical="center"/>
    </xf>
    <xf numFmtId="44" fontId="14" fillId="22" borderId="21" xfId="0" applyNumberFormat="1" applyFont="1" applyFill="1" applyBorder="1" applyAlignment="1">
      <alignment horizontal="center" vertical="center"/>
    </xf>
    <xf numFmtId="44" fontId="29" fillId="17" borderId="18" xfId="6" applyNumberFormat="1" applyFont="1" applyFill="1" applyBorder="1" applyAlignment="1">
      <alignment horizontal="center" vertical="center" wrapText="1"/>
    </xf>
    <xf numFmtId="44" fontId="29" fillId="17" borderId="16" xfId="6" applyNumberFormat="1" applyFont="1" applyFill="1" applyBorder="1" applyAlignment="1">
      <alignment horizontal="center" vertical="center" wrapText="1"/>
    </xf>
    <xf numFmtId="44" fontId="29" fillId="17" borderId="17" xfId="6" applyNumberFormat="1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43" fontId="44" fillId="0" borderId="26" xfId="13" applyFont="1" applyBorder="1" applyAlignment="1">
      <alignment horizontal="center" vertical="center"/>
    </xf>
    <xf numFmtId="43" fontId="44" fillId="0" borderId="12" xfId="13" applyFont="1" applyBorder="1" applyAlignment="1">
      <alignment horizontal="center" vertical="center"/>
    </xf>
    <xf numFmtId="43" fontId="44" fillId="0" borderId="54" xfId="13" applyFont="1" applyBorder="1" applyAlignment="1">
      <alignment horizontal="center" vertical="center"/>
    </xf>
    <xf numFmtId="44" fontId="44" fillId="14" borderId="14" xfId="12" quotePrefix="1" applyNumberFormat="1" applyFont="1" applyBorder="1" applyAlignment="1">
      <alignment horizontal="center" vertical="center" wrapText="1"/>
    </xf>
    <xf numFmtId="44" fontId="44" fillId="14" borderId="10" xfId="12" quotePrefix="1" applyNumberFormat="1" applyFont="1" applyBorder="1" applyAlignment="1">
      <alignment horizontal="center" vertical="center" wrapText="1"/>
    </xf>
    <xf numFmtId="9" fontId="22" fillId="8" borderId="30" xfId="6" applyNumberFormat="1" applyFont="1" applyBorder="1" applyAlignment="1">
      <alignment horizontal="center" vertical="center" wrapText="1"/>
    </xf>
    <xf numFmtId="9" fontId="22" fillId="8" borderId="31" xfId="6" applyNumberFormat="1" applyFont="1" applyBorder="1" applyAlignment="1">
      <alignment horizontal="center" vertical="center" wrapText="1"/>
    </xf>
    <xf numFmtId="9" fontId="22" fillId="8" borderId="21" xfId="6" applyNumberFormat="1" applyFont="1" applyBorder="1" applyAlignment="1">
      <alignment horizontal="center" vertical="center" wrapText="1"/>
    </xf>
    <xf numFmtId="9" fontId="22" fillId="8" borderId="29" xfId="6" applyNumberFormat="1" applyFont="1" applyBorder="1" applyAlignment="1">
      <alignment horizontal="center" vertical="center" wrapText="1"/>
    </xf>
    <xf numFmtId="44" fontId="40" fillId="2" borderId="0" xfId="6" applyNumberFormat="1" applyFont="1" applyFill="1" applyBorder="1" applyAlignment="1">
      <alignment horizontal="center" vertical="center" wrapText="1"/>
    </xf>
    <xf numFmtId="4" fontId="14" fillId="15" borderId="26" xfId="0" applyNumberFormat="1" applyFont="1" applyFill="1" applyBorder="1" applyAlignment="1">
      <alignment horizontal="center" vertical="center" wrapText="1"/>
    </xf>
    <xf numFmtId="4" fontId="14" fillId="15" borderId="12" xfId="0" applyNumberFormat="1" applyFont="1" applyFill="1" applyBorder="1" applyAlignment="1">
      <alignment horizontal="center" vertical="center" wrapText="1"/>
    </xf>
    <xf numFmtId="4" fontId="14" fillId="15" borderId="2" xfId="0" applyNumberFormat="1" applyFont="1" applyFill="1" applyBorder="1" applyAlignment="1">
      <alignment horizontal="center" vertical="center" wrapText="1"/>
    </xf>
    <xf numFmtId="164" fontId="14" fillId="9" borderId="3" xfId="0" applyNumberFormat="1" applyFont="1" applyFill="1" applyBorder="1" applyAlignment="1">
      <alignment horizontal="center" vertical="center"/>
    </xf>
    <xf numFmtId="44" fontId="29" fillId="2" borderId="0" xfId="6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14" fillId="9" borderId="28" xfId="0" applyNumberFormat="1" applyFont="1" applyFill="1" applyBorder="1" applyAlignment="1">
      <alignment horizontal="right" vertical="center" wrapText="1"/>
    </xf>
    <xf numFmtId="164" fontId="14" fillId="9" borderId="28" xfId="0" applyNumberFormat="1" applyFont="1" applyFill="1" applyBorder="1" applyAlignment="1">
      <alignment horizontal="center" vertical="center"/>
    </xf>
    <xf numFmtId="0" fontId="49" fillId="8" borderId="19" xfId="6" applyFont="1" applyBorder="1" applyAlignment="1">
      <alignment horizontal="center" vertical="center" wrapText="1"/>
    </xf>
    <xf numFmtId="0" fontId="49" fillId="8" borderId="13" xfId="6" applyFont="1" applyBorder="1" applyAlignment="1">
      <alignment horizontal="center" vertical="center" wrapText="1"/>
    </xf>
    <xf numFmtId="44" fontId="35" fillId="17" borderId="18" xfId="6" applyNumberFormat="1" applyFont="1" applyFill="1" applyBorder="1" applyAlignment="1">
      <alignment horizontal="center" vertical="center" wrapText="1"/>
    </xf>
    <xf numFmtId="44" fontId="35" fillId="17" borderId="16" xfId="6" applyNumberFormat="1" applyFont="1" applyFill="1" applyBorder="1" applyAlignment="1">
      <alignment horizontal="center" vertical="center" wrapText="1"/>
    </xf>
    <xf numFmtId="44" fontId="35" fillId="17" borderId="17" xfId="6" applyNumberFormat="1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44" fontId="52" fillId="2" borderId="58" xfId="16" applyFont="1" applyFill="1" applyBorder="1" applyAlignment="1">
      <alignment horizontal="center" vertical="center" wrapText="1"/>
    </xf>
  </cellXfs>
  <cellStyles count="19">
    <cellStyle name="20% - Ênfase4" xfId="12" builtinId="42"/>
    <cellStyle name="20% - Ênfase5" xfId="18" builtinId="46"/>
    <cellStyle name="Bom" xfId="8" builtinId="26"/>
    <cellStyle name="Ênfase2" xfId="6" builtinId="33"/>
    <cellStyle name="Ênfase5" xfId="17" builtinId="45"/>
    <cellStyle name="Estilo 1" xfId="14" xr:uid="{FE3AD78E-A785-4E7B-AF59-A7A1637D7462}"/>
    <cellStyle name="Hiperlink" xfId="1" builtinId="8"/>
    <cellStyle name="Moeda" xfId="16" builtinId="4"/>
    <cellStyle name="Moeda 2" xfId="15" xr:uid="{86A4BA49-E73E-4F81-8EA1-A1D24B48D093}"/>
    <cellStyle name="Neutro" xfId="9" builtinId="28"/>
    <cellStyle name="Normal" xfId="0" builtinId="0"/>
    <cellStyle name="Normal 2" xfId="3" xr:uid="{00000000-0005-0000-0000-000009000000}"/>
    <cellStyle name="Porcentagem" xfId="10" builtinId="5"/>
    <cellStyle name="Porcentagem 2" xfId="5" xr:uid="{00000000-0005-0000-0000-00000B000000}"/>
    <cellStyle name="Porcentagem 3" xfId="4" xr:uid="{00000000-0005-0000-0000-00000C000000}"/>
    <cellStyle name="Ruim" xfId="11" builtinId="27"/>
    <cellStyle name="Título 1" xfId="7" builtinId="16"/>
    <cellStyle name="Vírgula" xfId="13" builtinId="3"/>
    <cellStyle name="Vírgula 2" xfId="2" xr:uid="{00000000-0005-0000-0000-000011000000}"/>
  </cellStyles>
  <dxfs count="1503"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51B25A74-0E63-43F3-9BD8-22233F198B59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7C655412-36E9-478A-9099-0F479FA6C1D0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F16FCCBA-9729-4A00-A89B-C41B6150D890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599C1642-C5AE-4220-BC12-BB94E5AB4B50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5E8B3924-F46D-470C-89B0-F05AAB4DDDC9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3</xdr:row>
      <xdr:rowOff>190215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C383E035-8277-417A-ADA2-0FF1FA3B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2FDB7C2D-A8AB-45B8-B79F-AC068AA9FD9A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53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6A92906C-6CC2-47DB-890E-762F86334CAC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53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81A19491-5A6A-4558-A280-17FB0215576B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F6F73761-F277-4EE8-ACDF-5DF2D5A4A050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51</xdr:row>
      <xdr:rowOff>0</xdr:rowOff>
    </xdr:from>
    <xdr:to>
      <xdr:col>3</xdr:col>
      <xdr:colOff>226359</xdr:colOff>
      <xdr:row>52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3EA6BE29-C47C-409F-8E0C-99D072A6AF22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EF4775D3-08AB-4E97-86E7-439C40D5C600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FB4803BF-133D-47E6-BE24-53CF508E9C89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8C27ACDC-8B81-4EF6-AB56-0997FF09FC37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14500EB3-45E0-45DD-9BEE-716D93027387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448409</xdr:colOff>
      <xdr:row>23</xdr:row>
      <xdr:rowOff>82252</xdr:rowOff>
    </xdr:from>
    <xdr:to>
      <xdr:col>18</xdr:col>
      <xdr:colOff>1515323</xdr:colOff>
      <xdr:row>23</xdr:row>
      <xdr:rowOff>339507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B86067B6-6612-4976-82E3-7B58757F1362}"/>
            </a:ext>
          </a:extLst>
        </xdr:cNvPr>
        <xdr:cNvSpPr/>
      </xdr:nvSpPr>
      <xdr:spPr>
        <a:xfrm rot="10800000">
          <a:off x="17637202" y="7428545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459828</xdr:colOff>
      <xdr:row>17</xdr:row>
      <xdr:rowOff>306552</xdr:rowOff>
    </xdr:from>
    <xdr:to>
      <xdr:col>18</xdr:col>
      <xdr:colOff>1526742</xdr:colOff>
      <xdr:row>17</xdr:row>
      <xdr:rowOff>571427</xdr:rowOff>
    </xdr:to>
    <xdr:sp macro="" textlink="">
      <xdr:nvSpPr>
        <xdr:cNvPr id="67" name="Seta: para a Esquerda 66">
          <a:extLst>
            <a:ext uri="{FF2B5EF4-FFF2-40B4-BE49-F238E27FC236}">
              <a16:creationId xmlns:a16="http://schemas.microsoft.com/office/drawing/2014/main" id="{0AA15C7B-6F50-4B16-A345-C3C987004A22}"/>
            </a:ext>
          </a:extLst>
        </xdr:cNvPr>
        <xdr:cNvSpPr/>
      </xdr:nvSpPr>
      <xdr:spPr>
        <a:xfrm rot="10800000">
          <a:off x="17648621" y="4806293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448879</xdr:colOff>
      <xdr:row>27</xdr:row>
      <xdr:rowOff>65689</xdr:rowOff>
    </xdr:from>
    <xdr:to>
      <xdr:col>18</xdr:col>
      <xdr:colOff>1515793</xdr:colOff>
      <xdr:row>27</xdr:row>
      <xdr:rowOff>322944</xdr:rowOff>
    </xdr:to>
    <xdr:sp macro="" textlink="">
      <xdr:nvSpPr>
        <xdr:cNvPr id="68" name="Seta: para a Esquerda 67">
          <a:extLst>
            <a:ext uri="{FF2B5EF4-FFF2-40B4-BE49-F238E27FC236}">
              <a16:creationId xmlns:a16="http://schemas.microsoft.com/office/drawing/2014/main" id="{8ED6BEB7-800B-42A5-B12D-04F3E36FDA0A}"/>
            </a:ext>
          </a:extLst>
        </xdr:cNvPr>
        <xdr:cNvSpPr/>
      </xdr:nvSpPr>
      <xdr:spPr>
        <a:xfrm rot="10800000">
          <a:off x="17670517" y="961258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448879</xdr:colOff>
      <xdr:row>31</xdr:row>
      <xdr:rowOff>65689</xdr:rowOff>
    </xdr:from>
    <xdr:to>
      <xdr:col>18</xdr:col>
      <xdr:colOff>1515793</xdr:colOff>
      <xdr:row>31</xdr:row>
      <xdr:rowOff>322944</xdr:rowOff>
    </xdr:to>
    <xdr:sp macro="" textlink="">
      <xdr:nvSpPr>
        <xdr:cNvPr id="69" name="Seta: para a Esquerda 68">
          <a:extLst>
            <a:ext uri="{FF2B5EF4-FFF2-40B4-BE49-F238E27FC236}">
              <a16:creationId xmlns:a16="http://schemas.microsoft.com/office/drawing/2014/main" id="{E1E5BF45-1C89-48E3-9B6A-138C0FDCA03C}"/>
            </a:ext>
          </a:extLst>
        </xdr:cNvPr>
        <xdr:cNvSpPr/>
      </xdr:nvSpPr>
      <xdr:spPr>
        <a:xfrm rot="10800000">
          <a:off x="17670517" y="961258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448879</xdr:colOff>
      <xdr:row>35</xdr:row>
      <xdr:rowOff>65689</xdr:rowOff>
    </xdr:from>
    <xdr:to>
      <xdr:col>18</xdr:col>
      <xdr:colOff>1515793</xdr:colOff>
      <xdr:row>35</xdr:row>
      <xdr:rowOff>322944</xdr:rowOff>
    </xdr:to>
    <xdr:sp macro="" textlink="">
      <xdr:nvSpPr>
        <xdr:cNvPr id="70" name="Seta: para a Esquerda 69">
          <a:extLst>
            <a:ext uri="{FF2B5EF4-FFF2-40B4-BE49-F238E27FC236}">
              <a16:creationId xmlns:a16="http://schemas.microsoft.com/office/drawing/2014/main" id="{A3CB75E9-D0EC-4A5F-964A-FC0D6408827F}"/>
            </a:ext>
          </a:extLst>
        </xdr:cNvPr>
        <xdr:cNvSpPr/>
      </xdr:nvSpPr>
      <xdr:spPr>
        <a:xfrm rot="10800000">
          <a:off x="17670517" y="12054051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448879</xdr:colOff>
      <xdr:row>40</xdr:row>
      <xdr:rowOff>65689</xdr:rowOff>
    </xdr:from>
    <xdr:to>
      <xdr:col>18</xdr:col>
      <xdr:colOff>1515793</xdr:colOff>
      <xdr:row>40</xdr:row>
      <xdr:rowOff>322944</xdr:rowOff>
    </xdr:to>
    <xdr:sp macro="" textlink="">
      <xdr:nvSpPr>
        <xdr:cNvPr id="72" name="Seta: para a Esquerda 71">
          <a:extLst>
            <a:ext uri="{FF2B5EF4-FFF2-40B4-BE49-F238E27FC236}">
              <a16:creationId xmlns:a16="http://schemas.microsoft.com/office/drawing/2014/main" id="{9A269502-4D58-464B-AE12-3A5E0339952C}"/>
            </a:ext>
          </a:extLst>
        </xdr:cNvPr>
        <xdr:cNvSpPr/>
      </xdr:nvSpPr>
      <xdr:spPr>
        <a:xfrm rot="10800000">
          <a:off x="17670517" y="14298448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448879</xdr:colOff>
      <xdr:row>45</xdr:row>
      <xdr:rowOff>65689</xdr:rowOff>
    </xdr:from>
    <xdr:to>
      <xdr:col>18</xdr:col>
      <xdr:colOff>1515793</xdr:colOff>
      <xdr:row>45</xdr:row>
      <xdr:rowOff>322944</xdr:rowOff>
    </xdr:to>
    <xdr:sp macro="" textlink="">
      <xdr:nvSpPr>
        <xdr:cNvPr id="73" name="Seta: para a Esquerda 72">
          <a:extLst>
            <a:ext uri="{FF2B5EF4-FFF2-40B4-BE49-F238E27FC236}">
              <a16:creationId xmlns:a16="http://schemas.microsoft.com/office/drawing/2014/main" id="{0D87D786-2EF0-4B0E-8A80-06503642D70A}"/>
            </a:ext>
          </a:extLst>
        </xdr:cNvPr>
        <xdr:cNvSpPr/>
      </xdr:nvSpPr>
      <xdr:spPr>
        <a:xfrm rot="10800000">
          <a:off x="17058098" y="24354439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448879</xdr:colOff>
      <xdr:row>49</xdr:row>
      <xdr:rowOff>65689</xdr:rowOff>
    </xdr:from>
    <xdr:to>
      <xdr:col>18</xdr:col>
      <xdr:colOff>1515793</xdr:colOff>
      <xdr:row>49</xdr:row>
      <xdr:rowOff>322944</xdr:rowOff>
    </xdr:to>
    <xdr:sp macro="" textlink="">
      <xdr:nvSpPr>
        <xdr:cNvPr id="74" name="Seta: para a Esquerda 73">
          <a:extLst>
            <a:ext uri="{FF2B5EF4-FFF2-40B4-BE49-F238E27FC236}">
              <a16:creationId xmlns:a16="http://schemas.microsoft.com/office/drawing/2014/main" id="{CB5A8471-6406-40C7-80E7-37C87BA96099}"/>
            </a:ext>
          </a:extLst>
        </xdr:cNvPr>
        <xdr:cNvSpPr/>
      </xdr:nvSpPr>
      <xdr:spPr>
        <a:xfrm rot="10800000">
          <a:off x="17670517" y="1723258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8EA11A89-9B68-44D8-A1CE-036887C5A36C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08E30A6A-88D4-4F62-B3D6-065371FD3BDD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9D9B6E02-55AF-4422-8B2E-7D8094C5CCCC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0C227BDB-F1F6-4B13-A7D7-D1408B5222E5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99439AE8-1967-4A91-ABAD-21F01A0DA9F0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AB18698D-4B07-4438-A2C5-F90125B3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3E6A06E1-90E4-4D3A-9334-DC155D2C0E6A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42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1FD774F6-4365-46E1-B23A-9B2BF87E1808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42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EEC96FD3-A387-40AB-9622-BE3CFF6D3BBE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27A85EB2-2891-4F56-AEB8-16D9FA21663B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40</xdr:row>
      <xdr:rowOff>0</xdr:rowOff>
    </xdr:from>
    <xdr:to>
      <xdr:col>3</xdr:col>
      <xdr:colOff>226359</xdr:colOff>
      <xdr:row>41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56431098-38F8-4E5C-BC97-56F4F9DF5643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40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1CF6D1CB-8C79-48D6-9FBB-097538CA51FF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E697157E-0925-4A4A-ADF6-0A9188A5B8E4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B0EF7888-A616-4BD3-AAD0-C77CE9659739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AB21692C-ABE2-43A5-A0B1-4A3D8EF1A6E7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811402</xdr:colOff>
      <xdr:row>35</xdr:row>
      <xdr:rowOff>12951</xdr:rowOff>
    </xdr:from>
    <xdr:to>
      <xdr:col>18</xdr:col>
      <xdr:colOff>1836916</xdr:colOff>
      <xdr:row>36</xdr:row>
      <xdr:rowOff>345845</xdr:rowOff>
    </xdr:to>
    <xdr:pic>
      <xdr:nvPicPr>
        <xdr:cNvPr id="56" name="Imagem 55" descr="Estatisticas - ícones de computador grátis">
          <a:extLst>
            <a:ext uri="{FF2B5EF4-FFF2-40B4-BE49-F238E27FC236}">
              <a16:creationId xmlns:a16="http://schemas.microsoft.com/office/drawing/2014/main" id="{AC3DC944-47FC-435A-85C0-56EC6236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5202" y="16376901"/>
          <a:ext cx="1025514" cy="101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768708</xdr:colOff>
      <xdr:row>30</xdr:row>
      <xdr:rowOff>146462</xdr:rowOff>
    </xdr:from>
    <xdr:to>
      <xdr:col>18</xdr:col>
      <xdr:colOff>1780887</xdr:colOff>
      <xdr:row>31</xdr:row>
      <xdr:rowOff>469426</xdr:rowOff>
    </xdr:to>
    <xdr:pic>
      <xdr:nvPicPr>
        <xdr:cNvPr id="57" name="Imagem 56" descr="Estatisticas - ícones de computador grátis">
          <a:extLst>
            <a:ext uri="{FF2B5EF4-FFF2-40B4-BE49-F238E27FC236}">
              <a16:creationId xmlns:a16="http://schemas.microsoft.com/office/drawing/2014/main" id="{85332288-9C24-49A5-89D8-A4853831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2508" y="13148087"/>
          <a:ext cx="1012179" cy="1065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588006</xdr:colOff>
      <xdr:row>27</xdr:row>
      <xdr:rowOff>40879</xdr:rowOff>
    </xdr:from>
    <xdr:to>
      <xdr:col>18</xdr:col>
      <xdr:colOff>1617330</xdr:colOff>
      <xdr:row>28</xdr:row>
      <xdr:rowOff>434895</xdr:rowOff>
    </xdr:to>
    <xdr:pic>
      <xdr:nvPicPr>
        <xdr:cNvPr id="58" name="Imagem 57" descr="Estatisticas - ícones de computador grátis">
          <a:extLst>
            <a:ext uri="{FF2B5EF4-FFF2-40B4-BE49-F238E27FC236}">
              <a16:creationId xmlns:a16="http://schemas.microsoft.com/office/drawing/2014/main" id="{48355ACB-C4D4-4CDB-A70B-2049C4E7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1956" y="15233254"/>
          <a:ext cx="1029324" cy="1003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557892</xdr:colOff>
      <xdr:row>23</xdr:row>
      <xdr:rowOff>213631</xdr:rowOff>
    </xdr:from>
    <xdr:to>
      <xdr:col>18</xdr:col>
      <xdr:colOff>1624806</xdr:colOff>
      <xdr:row>23</xdr:row>
      <xdr:rowOff>470886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CC332D9A-BE92-43AD-9028-008816DE01B3}"/>
            </a:ext>
          </a:extLst>
        </xdr:cNvPr>
        <xdr:cNvSpPr/>
      </xdr:nvSpPr>
      <xdr:spPr>
        <a:xfrm rot="10800000">
          <a:off x="16921842" y="1011010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544285</xdr:colOff>
      <xdr:row>21</xdr:row>
      <xdr:rowOff>176893</xdr:rowOff>
    </xdr:from>
    <xdr:to>
      <xdr:col>18</xdr:col>
      <xdr:colOff>1581229</xdr:colOff>
      <xdr:row>23</xdr:row>
      <xdr:rowOff>60417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8A772073-672C-4F9A-B9D5-E3D8077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8235" y="8911318"/>
          <a:ext cx="1036944" cy="104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16</xdr:row>
      <xdr:rowOff>297428</xdr:rowOff>
    </xdr:from>
    <xdr:to>
      <xdr:col>18</xdr:col>
      <xdr:colOff>1678669</xdr:colOff>
      <xdr:row>17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54BA8011-3E60-4EFA-A232-91BE84C3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5200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730775</xdr:colOff>
      <xdr:row>28</xdr:row>
      <xdr:rowOff>507143</xdr:rowOff>
    </xdr:from>
    <xdr:to>
      <xdr:col>18</xdr:col>
      <xdr:colOff>1562100</xdr:colOff>
      <xdr:row>28</xdr:row>
      <xdr:rowOff>772018</xdr:rowOff>
    </xdr:to>
    <xdr:sp macro="" textlink="">
      <xdr:nvSpPr>
        <xdr:cNvPr id="62" name="Seta: para a Esquerda 61">
          <a:extLst>
            <a:ext uri="{FF2B5EF4-FFF2-40B4-BE49-F238E27FC236}">
              <a16:creationId xmlns:a16="http://schemas.microsoft.com/office/drawing/2014/main" id="{D994242D-5F2E-44DE-B9C7-291BA4A57720}"/>
            </a:ext>
          </a:extLst>
        </xdr:cNvPr>
        <xdr:cNvSpPr/>
      </xdr:nvSpPr>
      <xdr:spPr>
        <a:xfrm rot="10800000">
          <a:off x="17094725" y="1630911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666750</xdr:colOff>
      <xdr:row>17</xdr:row>
      <xdr:rowOff>466725</xdr:rowOff>
    </xdr:from>
    <xdr:to>
      <xdr:col>18</xdr:col>
      <xdr:colOff>1733664</xdr:colOff>
      <xdr:row>17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ECB67AE1-863C-4E6B-AFEB-01ACF6DE7290}"/>
            </a:ext>
          </a:extLst>
        </xdr:cNvPr>
        <xdr:cNvSpPr/>
      </xdr:nvSpPr>
      <xdr:spPr>
        <a:xfrm rot="10800000">
          <a:off x="17030700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828674</xdr:colOff>
      <xdr:row>31</xdr:row>
      <xdr:rowOff>552450</xdr:rowOff>
    </xdr:from>
    <xdr:to>
      <xdr:col>18</xdr:col>
      <xdr:colOff>1659999</xdr:colOff>
      <xdr:row>32</xdr:row>
      <xdr:rowOff>0</xdr:rowOff>
    </xdr:to>
    <xdr:sp macro="" textlink="">
      <xdr:nvSpPr>
        <xdr:cNvPr id="47" name="Seta: para a Esquerda 46">
          <a:extLst>
            <a:ext uri="{FF2B5EF4-FFF2-40B4-BE49-F238E27FC236}">
              <a16:creationId xmlns:a16="http://schemas.microsoft.com/office/drawing/2014/main" id="{552D3225-B091-4F04-9999-15ECCC933849}"/>
            </a:ext>
          </a:extLst>
        </xdr:cNvPr>
        <xdr:cNvSpPr/>
      </xdr:nvSpPr>
      <xdr:spPr>
        <a:xfrm rot="10800000">
          <a:off x="15992474" y="14297025"/>
          <a:ext cx="8313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885825</xdr:colOff>
      <xdr:row>36</xdr:row>
      <xdr:rowOff>409575</xdr:rowOff>
    </xdr:from>
    <xdr:to>
      <xdr:col>18</xdr:col>
      <xdr:colOff>1717150</xdr:colOff>
      <xdr:row>36</xdr:row>
      <xdr:rowOff>600075</xdr:rowOff>
    </xdr:to>
    <xdr:sp macro="" textlink="">
      <xdr:nvSpPr>
        <xdr:cNvPr id="49" name="Seta: para a Esquerda 48">
          <a:extLst>
            <a:ext uri="{FF2B5EF4-FFF2-40B4-BE49-F238E27FC236}">
              <a16:creationId xmlns:a16="http://schemas.microsoft.com/office/drawing/2014/main" id="{A60775BF-9426-4014-ACB1-DD143BDE1F7D}"/>
            </a:ext>
          </a:extLst>
        </xdr:cNvPr>
        <xdr:cNvSpPr/>
      </xdr:nvSpPr>
      <xdr:spPr>
        <a:xfrm rot="10800000">
          <a:off x="16049625" y="17459325"/>
          <a:ext cx="8313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C8885FEC-4F5E-40DC-99B7-31BFCC934C4D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E6DBE471-34AE-484C-AB0C-E050969C29E7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F41EE31E-3FE4-4E98-B0F5-CE70E796FC7B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DCD72CD3-FCE5-4608-A2D5-FE38CD665886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73F58748-FD58-4A1B-8A50-C5508AFCE223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F2344B93-7882-48FF-A151-F0077047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0BFF2FB3-5A05-42D5-AF40-979413334E59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29</xdr:row>
      <xdr:rowOff>45498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5999E941-B68D-4267-ABF4-BB0A11DE2533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29</xdr:row>
      <xdr:rowOff>45498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FCDB5779-16FE-48A5-A9B5-481572B992BD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4AF6A73D-4585-4972-9EE6-BE661BEE4798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27</xdr:row>
      <xdr:rowOff>0</xdr:rowOff>
    </xdr:from>
    <xdr:to>
      <xdr:col>3</xdr:col>
      <xdr:colOff>226359</xdr:colOff>
      <xdr:row>28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C88B7A02-C246-47F5-8CC3-C17899A3A833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2CBB13F0-E853-44EC-8777-D8C664B32FAA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6321695B-0AFD-4CB5-B2F8-B6E4D94F49D9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35A4EF37-3448-4E68-BC3D-E225E8CF6E76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261678EA-4BD4-4B5D-A5F4-890134AA0A48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619756</xdr:colOff>
      <xdr:row>24</xdr:row>
      <xdr:rowOff>30295</xdr:rowOff>
    </xdr:from>
    <xdr:to>
      <xdr:col>18</xdr:col>
      <xdr:colOff>1649080</xdr:colOff>
      <xdr:row>25</xdr:row>
      <xdr:rowOff>264503</xdr:rowOff>
    </xdr:to>
    <xdr:pic>
      <xdr:nvPicPr>
        <xdr:cNvPr id="58" name="Imagem 57" descr="Estatisticas - ícones de computador grátis">
          <a:extLst>
            <a:ext uri="{FF2B5EF4-FFF2-40B4-BE49-F238E27FC236}">
              <a16:creationId xmlns:a16="http://schemas.microsoft.com/office/drawing/2014/main" id="{C970A32D-AB93-4CE8-B6F3-FB3F57EB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6506" y="9015545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557892</xdr:colOff>
      <xdr:row>21</xdr:row>
      <xdr:rowOff>213631</xdr:rowOff>
    </xdr:from>
    <xdr:to>
      <xdr:col>18</xdr:col>
      <xdr:colOff>1624806</xdr:colOff>
      <xdr:row>21</xdr:row>
      <xdr:rowOff>470886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FF20E277-6D12-49F9-9B7D-3F112A9EFE27}"/>
            </a:ext>
          </a:extLst>
        </xdr:cNvPr>
        <xdr:cNvSpPr/>
      </xdr:nvSpPr>
      <xdr:spPr>
        <a:xfrm rot="10800000">
          <a:off x="16921842" y="1011010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544285</xdr:colOff>
      <xdr:row>19</xdr:row>
      <xdr:rowOff>176893</xdr:rowOff>
    </xdr:from>
    <xdr:to>
      <xdr:col>18</xdr:col>
      <xdr:colOff>1581229</xdr:colOff>
      <xdr:row>21</xdr:row>
      <xdr:rowOff>60417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F2E4743D-F00E-41DF-A05E-54C8FD0A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8235" y="8911318"/>
          <a:ext cx="1036944" cy="104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15</xdr:row>
      <xdr:rowOff>625510</xdr:rowOff>
    </xdr:from>
    <xdr:to>
      <xdr:col>18</xdr:col>
      <xdr:colOff>1678669</xdr:colOff>
      <xdr:row>16</xdr:row>
      <xdr:rowOff>738824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F39B4759-CF45-4721-B7BF-C19ADD1D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58000" y="4361427"/>
          <a:ext cx="1027419" cy="89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656167</xdr:colOff>
      <xdr:row>17</xdr:row>
      <xdr:rowOff>233892</xdr:rowOff>
    </xdr:from>
    <xdr:to>
      <xdr:col>18</xdr:col>
      <xdr:colOff>1723081</xdr:colOff>
      <xdr:row>17</xdr:row>
      <xdr:rowOff>498767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6B39B142-167F-4F3B-80C5-B24150A611BC}"/>
            </a:ext>
          </a:extLst>
        </xdr:cNvPr>
        <xdr:cNvSpPr/>
      </xdr:nvSpPr>
      <xdr:spPr>
        <a:xfrm rot="10800000">
          <a:off x="16562917" y="5546725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571500</xdr:colOff>
      <xdr:row>25</xdr:row>
      <xdr:rowOff>254000</xdr:rowOff>
    </xdr:from>
    <xdr:to>
      <xdr:col>18</xdr:col>
      <xdr:colOff>1638414</xdr:colOff>
      <xdr:row>25</xdr:row>
      <xdr:rowOff>511255</xdr:rowOff>
    </xdr:to>
    <xdr:sp macro="" textlink="">
      <xdr:nvSpPr>
        <xdr:cNvPr id="44" name="Seta: para a Esquerda 43">
          <a:extLst>
            <a:ext uri="{FF2B5EF4-FFF2-40B4-BE49-F238E27FC236}">
              <a16:creationId xmlns:a16="http://schemas.microsoft.com/office/drawing/2014/main" id="{8E2BE62B-44D4-40EC-9A31-FBB8EC164BD5}"/>
            </a:ext>
          </a:extLst>
        </xdr:cNvPr>
        <xdr:cNvSpPr/>
      </xdr:nvSpPr>
      <xdr:spPr>
        <a:xfrm rot="10800000">
          <a:off x="16478250" y="10011833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28575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EE7ACD80-A315-4672-B073-53ECB7E500EB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CD73121A-3E1B-4343-9334-F9662B8ED246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DC4096AD-5E24-4687-837E-222ED524195A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28575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1A7B4C45-6420-41F4-B382-AE76FF57A38A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28575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E3CD8608-6F84-4119-A31E-956D4A67E2B1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9882A2C7-A351-485F-9F5A-CE4F02C5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36C74A50-5670-42B5-A201-AECF7469BDC2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23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CA0BB786-131D-410B-9EDB-91B4CE0D8A0E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23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0EE9FAAB-DE77-4E75-8098-D2D0B9C33F52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40DF5E61-B0A7-40DF-9C75-C19D635F1D17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21</xdr:row>
      <xdr:rowOff>0</xdr:rowOff>
    </xdr:from>
    <xdr:to>
      <xdr:col>3</xdr:col>
      <xdr:colOff>226359</xdr:colOff>
      <xdr:row>22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7439BB7D-EB14-4C7B-ADB9-21215EFA6079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FE2055A0-93AE-447F-A340-C823126B1F5E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CCA5FC5C-F3B0-4FFF-9BFD-E8846F653521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C688FB24-78EA-4880-9581-273D47435E52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6F1417D2-9921-4DD0-921E-94B8C22DDCD5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651250</xdr:colOff>
      <xdr:row>16</xdr:row>
      <xdr:rowOff>297428</xdr:rowOff>
    </xdr:from>
    <xdr:to>
      <xdr:col>18</xdr:col>
      <xdr:colOff>1678669</xdr:colOff>
      <xdr:row>17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90FA3461-FB7F-4643-8A28-8C361B4F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5200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666750</xdr:colOff>
      <xdr:row>17</xdr:row>
      <xdr:rowOff>466725</xdr:rowOff>
    </xdr:from>
    <xdr:to>
      <xdr:col>18</xdr:col>
      <xdr:colOff>1733664</xdr:colOff>
      <xdr:row>17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6850BA3F-0CB7-4528-984F-F964A4DDEA78}"/>
            </a:ext>
          </a:extLst>
        </xdr:cNvPr>
        <xdr:cNvSpPr/>
      </xdr:nvSpPr>
      <xdr:spPr>
        <a:xfrm rot="10800000">
          <a:off x="17030700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3264F26A-71F5-424F-BE43-C2E362B02D04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60B6EDCD-BC2B-46D1-B9CA-817429FDA0E6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37271D33-1A44-4788-8504-BCA58B80410F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7053534B-470E-4FE2-B8FE-D935D9AA91CC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C9CC952A-AD93-498A-BCA4-0B31F45E81BD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38B15330-8E63-4B65-9DB8-95A1AD29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D325F53C-A2F9-43AE-BCE2-CBCDFA58C7BF}"/>
            </a:ext>
          </a:extLst>
        </xdr:cNvPr>
        <xdr:cNvSpPr>
          <a:spLocks noChangeAspect="1" noChangeArrowheads="1"/>
        </xdr:cNvSpPr>
      </xdr:nvSpPr>
      <xdr:spPr bwMode="auto">
        <a:xfrm>
          <a:off x="0" y="816387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27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F0D0DD6C-C296-4B1C-885F-DB6AC3C4B618}"/>
            </a:ext>
          </a:extLst>
        </xdr:cNvPr>
        <xdr:cNvSpPr>
          <a:spLocks noChangeAspect="1" noChangeArrowheads="1"/>
        </xdr:cNvSpPr>
      </xdr:nvSpPr>
      <xdr:spPr bwMode="auto">
        <a:xfrm>
          <a:off x="0" y="840581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27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36934B43-6DA8-4E6D-AD90-6882ECD7E886}"/>
            </a:ext>
          </a:extLst>
        </xdr:cNvPr>
        <xdr:cNvSpPr>
          <a:spLocks noChangeAspect="1" noChangeArrowheads="1"/>
        </xdr:cNvSpPr>
      </xdr:nvSpPr>
      <xdr:spPr bwMode="auto">
        <a:xfrm>
          <a:off x="0" y="8405812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4D44A25F-E680-47AC-8011-E774DD567F18}"/>
            </a:ext>
          </a:extLst>
        </xdr:cNvPr>
        <xdr:cNvSpPr>
          <a:spLocks noChangeAspect="1" noChangeArrowheads="1"/>
        </xdr:cNvSpPr>
      </xdr:nvSpPr>
      <xdr:spPr bwMode="auto">
        <a:xfrm>
          <a:off x="0" y="816387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25</xdr:row>
      <xdr:rowOff>0</xdr:rowOff>
    </xdr:from>
    <xdr:to>
      <xdr:col>3</xdr:col>
      <xdr:colOff>226359</xdr:colOff>
      <xdr:row>26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7CEB8A6A-C7EA-46C9-BCF6-5C77A5E76DD4}"/>
            </a:ext>
          </a:extLst>
        </xdr:cNvPr>
        <xdr:cNvSpPr>
          <a:spLocks noChangeAspect="1" noChangeArrowheads="1"/>
        </xdr:cNvSpPr>
      </xdr:nvSpPr>
      <xdr:spPr bwMode="auto">
        <a:xfrm>
          <a:off x="2266950" y="816723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D892FEDB-3739-4F31-B52D-6F289005F264}"/>
            </a:ext>
          </a:extLst>
        </xdr:cNvPr>
        <xdr:cNvSpPr>
          <a:spLocks noChangeAspect="1" noChangeArrowheads="1"/>
        </xdr:cNvSpPr>
      </xdr:nvSpPr>
      <xdr:spPr bwMode="auto">
        <a:xfrm>
          <a:off x="0" y="4253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A2B38D89-EC77-4D92-9F28-622328038A69}"/>
            </a:ext>
          </a:extLst>
        </xdr:cNvPr>
        <xdr:cNvSpPr>
          <a:spLocks noChangeAspect="1" noChangeArrowheads="1"/>
        </xdr:cNvSpPr>
      </xdr:nvSpPr>
      <xdr:spPr bwMode="auto">
        <a:xfrm>
          <a:off x="0" y="4371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2BA0E7B1-7C76-462D-9C8F-1D78C366A707}"/>
            </a:ext>
          </a:extLst>
        </xdr:cNvPr>
        <xdr:cNvSpPr>
          <a:spLocks noChangeAspect="1" noChangeArrowheads="1"/>
        </xdr:cNvSpPr>
      </xdr:nvSpPr>
      <xdr:spPr bwMode="auto">
        <a:xfrm>
          <a:off x="0" y="4371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AAD55278-5126-4982-A957-04EF1751A824}"/>
            </a:ext>
          </a:extLst>
        </xdr:cNvPr>
        <xdr:cNvSpPr>
          <a:spLocks noChangeAspect="1" noChangeArrowheads="1"/>
        </xdr:cNvSpPr>
      </xdr:nvSpPr>
      <xdr:spPr bwMode="auto">
        <a:xfrm>
          <a:off x="0" y="4253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643617</xdr:colOff>
      <xdr:row>21</xdr:row>
      <xdr:rowOff>108856</xdr:rowOff>
    </xdr:from>
    <xdr:to>
      <xdr:col>18</xdr:col>
      <xdr:colOff>1710531</xdr:colOff>
      <xdr:row>21</xdr:row>
      <xdr:rowOff>366111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7C80E4D3-64A3-49BD-B7DD-E33395A30F31}"/>
            </a:ext>
          </a:extLst>
        </xdr:cNvPr>
        <xdr:cNvSpPr/>
      </xdr:nvSpPr>
      <xdr:spPr>
        <a:xfrm rot="10800000">
          <a:off x="17540967" y="6995431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476250</xdr:colOff>
      <xdr:row>16</xdr:row>
      <xdr:rowOff>238125</xdr:rowOff>
    </xdr:from>
    <xdr:to>
      <xdr:col>18</xdr:col>
      <xdr:colOff>1543164</xdr:colOff>
      <xdr:row>16</xdr:row>
      <xdr:rowOff>503000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CF389E91-D0DA-4CBC-B88B-3ABA6216824D}"/>
            </a:ext>
          </a:extLst>
        </xdr:cNvPr>
        <xdr:cNvSpPr/>
      </xdr:nvSpPr>
      <xdr:spPr>
        <a:xfrm rot="10800000">
          <a:off x="17373600" y="4752975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41FF7A7D-A1CC-4DFC-BC3B-DC6727875D53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6755C77C-488E-4E42-8A5D-407046FA8978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4064A9EA-FEE6-4F64-87C4-417A1F6C0B38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D2AE3C41-1F62-4E3D-8423-FE03C9C730F0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0BD0010C-3340-4A02-B676-819428EED800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13E4ED7C-A331-47F6-8B35-8D9D3A6B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735DFCFF-BDF8-4AC9-82DD-614356CD07AF}"/>
            </a:ext>
          </a:extLst>
        </xdr:cNvPr>
        <xdr:cNvSpPr>
          <a:spLocks noChangeAspect="1" noChangeArrowheads="1"/>
        </xdr:cNvSpPr>
      </xdr:nvSpPr>
      <xdr:spPr bwMode="auto">
        <a:xfrm>
          <a:off x="0" y="788098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38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02FCB328-81A7-4268-A50A-EF2F6D95C7C9}"/>
            </a:ext>
          </a:extLst>
        </xdr:cNvPr>
        <xdr:cNvSpPr>
          <a:spLocks noChangeAspect="1" noChangeArrowheads="1"/>
        </xdr:cNvSpPr>
      </xdr:nvSpPr>
      <xdr:spPr bwMode="auto">
        <a:xfrm>
          <a:off x="0" y="807529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38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73DAC7C1-503A-4B61-B785-A610533ABDD7}"/>
            </a:ext>
          </a:extLst>
        </xdr:cNvPr>
        <xdr:cNvSpPr>
          <a:spLocks noChangeAspect="1" noChangeArrowheads="1"/>
        </xdr:cNvSpPr>
      </xdr:nvSpPr>
      <xdr:spPr bwMode="auto">
        <a:xfrm>
          <a:off x="0" y="80752950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C43C668E-E4D1-452F-A18C-ADB4F30D8BC4}"/>
            </a:ext>
          </a:extLst>
        </xdr:cNvPr>
        <xdr:cNvSpPr>
          <a:spLocks noChangeAspect="1" noChangeArrowheads="1"/>
        </xdr:cNvSpPr>
      </xdr:nvSpPr>
      <xdr:spPr bwMode="auto">
        <a:xfrm>
          <a:off x="0" y="78809850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36</xdr:row>
      <xdr:rowOff>0</xdr:rowOff>
    </xdr:from>
    <xdr:to>
      <xdr:col>3</xdr:col>
      <xdr:colOff>226359</xdr:colOff>
      <xdr:row>37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F00E96BE-149C-467F-937D-E5FFBD94D0A1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8843467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7F25C158-DB6D-4FF5-87FC-A60CB6C0BB08}"/>
            </a:ext>
          </a:extLst>
        </xdr:cNvPr>
        <xdr:cNvSpPr>
          <a:spLocks noChangeAspect="1" noChangeArrowheads="1"/>
        </xdr:cNvSpPr>
      </xdr:nvSpPr>
      <xdr:spPr bwMode="auto">
        <a:xfrm>
          <a:off x="0" y="415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792BE2BE-E92C-49B7-AF28-47E2E3D99F60}"/>
            </a:ext>
          </a:extLst>
        </xdr:cNvPr>
        <xdr:cNvSpPr>
          <a:spLocks noChangeAspect="1" noChangeArrowheads="1"/>
        </xdr:cNvSpPr>
      </xdr:nvSpPr>
      <xdr:spPr bwMode="auto">
        <a:xfrm>
          <a:off x="0" y="426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2074C580-AE94-41D7-86C1-7D365C6CF3C0}"/>
            </a:ext>
          </a:extLst>
        </xdr:cNvPr>
        <xdr:cNvSpPr>
          <a:spLocks noChangeAspect="1" noChangeArrowheads="1"/>
        </xdr:cNvSpPr>
      </xdr:nvSpPr>
      <xdr:spPr bwMode="auto">
        <a:xfrm>
          <a:off x="0" y="426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DF49B98B-B4EC-4F94-9FA5-118A520D3062}"/>
            </a:ext>
          </a:extLst>
        </xdr:cNvPr>
        <xdr:cNvSpPr>
          <a:spLocks noChangeAspect="1" noChangeArrowheads="1"/>
        </xdr:cNvSpPr>
      </xdr:nvSpPr>
      <xdr:spPr bwMode="auto">
        <a:xfrm>
          <a:off x="0" y="415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510267</xdr:colOff>
      <xdr:row>21</xdr:row>
      <xdr:rowOff>175531</xdr:rowOff>
    </xdr:from>
    <xdr:to>
      <xdr:col>18</xdr:col>
      <xdr:colOff>1577181</xdr:colOff>
      <xdr:row>21</xdr:row>
      <xdr:rowOff>432786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6257B441-E3F5-4C9E-8922-E8060DD47BD7}"/>
            </a:ext>
          </a:extLst>
        </xdr:cNvPr>
        <xdr:cNvSpPr/>
      </xdr:nvSpPr>
      <xdr:spPr>
        <a:xfrm rot="10800000">
          <a:off x="17921967" y="7509781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654575</xdr:colOff>
      <xdr:row>27</xdr:row>
      <xdr:rowOff>240443</xdr:rowOff>
    </xdr:from>
    <xdr:to>
      <xdr:col>18</xdr:col>
      <xdr:colOff>1485900</xdr:colOff>
      <xdr:row>27</xdr:row>
      <xdr:rowOff>505318</xdr:rowOff>
    </xdr:to>
    <xdr:sp macro="" textlink="">
      <xdr:nvSpPr>
        <xdr:cNvPr id="62" name="Seta: para a Esquerda 61">
          <a:extLst>
            <a:ext uri="{FF2B5EF4-FFF2-40B4-BE49-F238E27FC236}">
              <a16:creationId xmlns:a16="http://schemas.microsoft.com/office/drawing/2014/main" id="{3ABDE2CB-2395-49CA-BC62-AEB77028AA59}"/>
            </a:ext>
          </a:extLst>
        </xdr:cNvPr>
        <xdr:cNvSpPr/>
      </xdr:nvSpPr>
      <xdr:spPr>
        <a:xfrm rot="10800000">
          <a:off x="18066275" y="1044171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542925</xdr:colOff>
      <xdr:row>16</xdr:row>
      <xdr:rowOff>361950</xdr:rowOff>
    </xdr:from>
    <xdr:to>
      <xdr:col>18</xdr:col>
      <xdr:colOff>1609839</xdr:colOff>
      <xdr:row>16</xdr:row>
      <xdr:rowOff>626825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3E2A8EBD-9305-46A9-B301-0E495AB5A9D1}"/>
            </a:ext>
          </a:extLst>
        </xdr:cNvPr>
        <xdr:cNvSpPr/>
      </xdr:nvSpPr>
      <xdr:spPr>
        <a:xfrm rot="10800000">
          <a:off x="17954625" y="487680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654575</xdr:colOff>
      <xdr:row>32</xdr:row>
      <xdr:rowOff>240443</xdr:rowOff>
    </xdr:from>
    <xdr:to>
      <xdr:col>18</xdr:col>
      <xdr:colOff>1485900</xdr:colOff>
      <xdr:row>32</xdr:row>
      <xdr:rowOff>505318</xdr:rowOff>
    </xdr:to>
    <xdr:sp macro="" textlink="">
      <xdr:nvSpPr>
        <xdr:cNvPr id="67" name="Seta: para a Esquerda 66">
          <a:extLst>
            <a:ext uri="{FF2B5EF4-FFF2-40B4-BE49-F238E27FC236}">
              <a16:creationId xmlns:a16="http://schemas.microsoft.com/office/drawing/2014/main" id="{2BC75633-1798-47E6-9486-57F297120042}"/>
            </a:ext>
          </a:extLst>
        </xdr:cNvPr>
        <xdr:cNvSpPr/>
      </xdr:nvSpPr>
      <xdr:spPr>
        <a:xfrm rot="10800000">
          <a:off x="18066275" y="1044171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EF1811BC-7D32-4E54-809B-10A1DB11782E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28574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8316BBC8-8B84-4A3A-8647-60B7F118C9F3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28574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696AF947-6B75-46E0-83EC-F31F6E7A9807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A2D4DCBE-AC7B-4806-B10C-9D8A5AAE0622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2A39E25A-42B9-4F82-88DE-4BF956CC7267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38954F4F-30A0-4F9E-902F-68125DD5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102422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B3182988-B9EB-47B2-B526-56D61D361AAC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34</xdr:row>
      <xdr:rowOff>45496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D7C436DD-2413-4F35-9813-F1604B8C2B6D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34</xdr:row>
      <xdr:rowOff>45496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798C9352-25F0-4DB0-B422-0195CF7C0E1F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102422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A15184AE-DE1B-48AC-8F41-906C178EF264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32</xdr:row>
      <xdr:rowOff>0</xdr:rowOff>
    </xdr:from>
    <xdr:to>
      <xdr:col>3</xdr:col>
      <xdr:colOff>226359</xdr:colOff>
      <xdr:row>33</xdr:row>
      <xdr:rowOff>106232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9DEB6298-6D5B-41D5-9D9B-8D8486BCB52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A735066F-F473-4F45-A70D-DC582F7934D1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7D9A1AC4-FE94-460C-B9BA-CB244439BC0C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8F56DCB1-0378-41B1-98EF-93A569AC7C96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6E532ADA-E771-4D56-926C-6CFF0F838FA7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588006</xdr:colOff>
      <xdr:row>29</xdr:row>
      <xdr:rowOff>40879</xdr:rowOff>
    </xdr:from>
    <xdr:to>
      <xdr:col>18</xdr:col>
      <xdr:colOff>1617330</xdr:colOff>
      <xdr:row>30</xdr:row>
      <xdr:rowOff>434894</xdr:rowOff>
    </xdr:to>
    <xdr:pic>
      <xdr:nvPicPr>
        <xdr:cNvPr id="58" name="Imagem 57" descr="Estatisticas - ícones de computador grátis">
          <a:extLst>
            <a:ext uri="{FF2B5EF4-FFF2-40B4-BE49-F238E27FC236}">
              <a16:creationId xmlns:a16="http://schemas.microsoft.com/office/drawing/2014/main" id="{6786D186-1EDB-4C26-B7B8-12CDF42D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9581" y="15233254"/>
          <a:ext cx="1029324" cy="1003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557892</xdr:colOff>
      <xdr:row>24</xdr:row>
      <xdr:rowOff>213631</xdr:rowOff>
    </xdr:from>
    <xdr:to>
      <xdr:col>18</xdr:col>
      <xdr:colOff>1624806</xdr:colOff>
      <xdr:row>24</xdr:row>
      <xdr:rowOff>470886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0F8CF20E-77A4-4E85-8551-28338AA0A5B5}"/>
            </a:ext>
          </a:extLst>
        </xdr:cNvPr>
        <xdr:cNvSpPr/>
      </xdr:nvSpPr>
      <xdr:spPr>
        <a:xfrm rot="10800000">
          <a:off x="16969467" y="1011010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544285</xdr:colOff>
      <xdr:row>22</xdr:row>
      <xdr:rowOff>176893</xdr:rowOff>
    </xdr:from>
    <xdr:to>
      <xdr:col>18</xdr:col>
      <xdr:colOff>1581229</xdr:colOff>
      <xdr:row>24</xdr:row>
      <xdr:rowOff>60416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B098364D-9DF2-4478-AC35-AA68FAFD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5860" y="8911318"/>
          <a:ext cx="1036944" cy="104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17</xdr:row>
      <xdr:rowOff>297428</xdr:rowOff>
    </xdr:from>
    <xdr:to>
      <xdr:col>18</xdr:col>
      <xdr:colOff>1678669</xdr:colOff>
      <xdr:row>18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0C997EC2-39B5-42B7-9EFD-528CC56F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25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730775</xdr:colOff>
      <xdr:row>30</xdr:row>
      <xdr:rowOff>507143</xdr:rowOff>
    </xdr:from>
    <xdr:to>
      <xdr:col>18</xdr:col>
      <xdr:colOff>1562100</xdr:colOff>
      <xdr:row>30</xdr:row>
      <xdr:rowOff>772018</xdr:rowOff>
    </xdr:to>
    <xdr:sp macro="" textlink="">
      <xdr:nvSpPr>
        <xdr:cNvPr id="62" name="Seta: para a Esquerda 61">
          <a:extLst>
            <a:ext uri="{FF2B5EF4-FFF2-40B4-BE49-F238E27FC236}">
              <a16:creationId xmlns:a16="http://schemas.microsoft.com/office/drawing/2014/main" id="{8D0B989A-32B4-42C4-8F65-CB1B4E890688}"/>
            </a:ext>
          </a:extLst>
        </xdr:cNvPr>
        <xdr:cNvSpPr/>
      </xdr:nvSpPr>
      <xdr:spPr>
        <a:xfrm rot="10800000">
          <a:off x="17142350" y="1630911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666750</xdr:colOff>
      <xdr:row>20</xdr:row>
      <xdr:rowOff>466725</xdr:rowOff>
    </xdr:from>
    <xdr:to>
      <xdr:col>18</xdr:col>
      <xdr:colOff>1733664</xdr:colOff>
      <xdr:row>20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9ED7C982-34ED-437C-8040-F1A6A9F740F0}"/>
            </a:ext>
          </a:extLst>
        </xdr:cNvPr>
        <xdr:cNvSpPr/>
      </xdr:nvSpPr>
      <xdr:spPr>
        <a:xfrm rot="10800000">
          <a:off x="17078325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BF0C0A1C-612F-4B64-96AB-35688C3CF0B6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2A46B8A3-24E1-40B8-BDAA-759BACD38128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12FD7838-CE91-4113-B015-B9A1AAF1C038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A038A792-E1B1-4CD6-8C39-FBCC9CD4A76F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3F94560D-2524-45E6-B6C0-F27518F7387B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21A787DE-78CB-4932-8E9B-8815A4C3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5E39B7FC-0D8C-4AA6-B190-7D2DFE1E93D7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29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95B08E94-E8ED-4213-AEDA-CF5271478D74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29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4B9B1C5A-4B25-469D-9487-740A6C53AC0B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8DF8C06D-C7B7-4DB7-B7C8-36E8E862659C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27</xdr:row>
      <xdr:rowOff>0</xdr:rowOff>
    </xdr:from>
    <xdr:to>
      <xdr:col>3</xdr:col>
      <xdr:colOff>226359</xdr:colOff>
      <xdr:row>28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48A11A88-616D-4441-9EA8-811C4EF17744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5994B1D7-E1DB-43DA-B415-5DAA9F28CB08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EDEC80B4-221C-4852-B1D0-E8D8243DCCB7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65037AE2-B4D8-42BC-AFD7-F8EA54C34792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DB06A245-B1B9-44A2-A62B-8A4F153312DB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557892</xdr:colOff>
      <xdr:row>25</xdr:row>
      <xdr:rowOff>213631</xdr:rowOff>
    </xdr:from>
    <xdr:to>
      <xdr:col>18</xdr:col>
      <xdr:colOff>1624806</xdr:colOff>
      <xdr:row>25</xdr:row>
      <xdr:rowOff>470886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443F2CD8-52BF-4B67-B78F-164A1E618714}"/>
            </a:ext>
          </a:extLst>
        </xdr:cNvPr>
        <xdr:cNvSpPr/>
      </xdr:nvSpPr>
      <xdr:spPr>
        <a:xfrm rot="10800000">
          <a:off x="16969467" y="1011010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544285</xdr:colOff>
      <xdr:row>22</xdr:row>
      <xdr:rowOff>176893</xdr:rowOff>
    </xdr:from>
    <xdr:to>
      <xdr:col>18</xdr:col>
      <xdr:colOff>1581229</xdr:colOff>
      <xdr:row>24</xdr:row>
      <xdr:rowOff>174717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EB685E03-CC8A-4EC9-AE5C-4BBCC824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5860" y="8911318"/>
          <a:ext cx="1036944" cy="104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17</xdr:row>
      <xdr:rowOff>297428</xdr:rowOff>
    </xdr:from>
    <xdr:to>
      <xdr:col>18</xdr:col>
      <xdr:colOff>1678669</xdr:colOff>
      <xdr:row>18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9C7D9DBE-9C58-41C4-9A91-A4C2B8ED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25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666750</xdr:colOff>
      <xdr:row>18</xdr:row>
      <xdr:rowOff>466725</xdr:rowOff>
    </xdr:from>
    <xdr:to>
      <xdr:col>18</xdr:col>
      <xdr:colOff>1733664</xdr:colOff>
      <xdr:row>18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15A95AEC-DC52-4BDE-92F6-A0942E404718}"/>
            </a:ext>
          </a:extLst>
        </xdr:cNvPr>
        <xdr:cNvSpPr/>
      </xdr:nvSpPr>
      <xdr:spPr>
        <a:xfrm rot="10800000">
          <a:off x="17078325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D5DD687F-C768-4662-8A7D-090EDD07F5EF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985AC237-C35D-4A7E-A4FF-FC96A0BA747B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F746CEAC-2C4C-4862-ADA0-9E2532FC2855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3992C98F-0BC6-4DE0-A538-C6A1D3EF55C5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883655FE-8E3C-4490-A841-14D5FB393493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10140C80-1D43-4ACC-90AC-4830DB48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102424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06D689AC-FEDA-4279-AFB8-A8194BB06881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49</xdr:row>
      <xdr:rowOff>45498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E02C7151-8C06-408C-9289-C6E6BBADBAD2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49</xdr:row>
      <xdr:rowOff>45498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B4F9FEBD-8EAC-4921-B571-4F61A5DADBB1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102424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BD0004E0-CB3F-4443-AB44-72D3E92A992E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47</xdr:row>
      <xdr:rowOff>0</xdr:rowOff>
    </xdr:from>
    <xdr:to>
      <xdr:col>3</xdr:col>
      <xdr:colOff>226359</xdr:colOff>
      <xdr:row>48</xdr:row>
      <xdr:rowOff>106234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EF205E7E-C66B-461C-B358-71D65CEF672B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0B4785C5-86E7-4B2C-99E6-47D2E94732CA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AE2392BE-589E-4C21-BF70-7A88ECCAAADE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0B0930B3-AF7A-4BC5-93AC-1F0DFD5BC6CD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E1A894A7-91C0-4097-8636-2068B58AC949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490366</xdr:colOff>
      <xdr:row>40</xdr:row>
      <xdr:rowOff>280871</xdr:rowOff>
    </xdr:from>
    <xdr:to>
      <xdr:col>18</xdr:col>
      <xdr:colOff>1502545</xdr:colOff>
      <xdr:row>41</xdr:row>
      <xdr:rowOff>184736</xdr:rowOff>
    </xdr:to>
    <xdr:pic>
      <xdr:nvPicPr>
        <xdr:cNvPr id="57" name="Imagem 56" descr="Estatisticas - ícones de computador grátis">
          <a:extLst>
            <a:ext uri="{FF2B5EF4-FFF2-40B4-BE49-F238E27FC236}">
              <a16:creationId xmlns:a16="http://schemas.microsoft.com/office/drawing/2014/main" id="{BA55879A-644B-4754-8F6F-3415631F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3533" y="14155621"/>
          <a:ext cx="1012179" cy="106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588006</xdr:colOff>
      <xdr:row>35</xdr:row>
      <xdr:rowOff>40879</xdr:rowOff>
    </xdr:from>
    <xdr:to>
      <xdr:col>18</xdr:col>
      <xdr:colOff>1617330</xdr:colOff>
      <xdr:row>36</xdr:row>
      <xdr:rowOff>434895</xdr:rowOff>
    </xdr:to>
    <xdr:pic>
      <xdr:nvPicPr>
        <xdr:cNvPr id="58" name="Imagem 57" descr="Estatisticas - ícones de computador grátis">
          <a:extLst>
            <a:ext uri="{FF2B5EF4-FFF2-40B4-BE49-F238E27FC236}">
              <a16:creationId xmlns:a16="http://schemas.microsoft.com/office/drawing/2014/main" id="{E76132B8-A646-4ADF-8DE0-4E7BFA64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9581" y="15233254"/>
          <a:ext cx="1029324" cy="1003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557892</xdr:colOff>
      <xdr:row>26</xdr:row>
      <xdr:rowOff>213631</xdr:rowOff>
    </xdr:from>
    <xdr:to>
      <xdr:col>18</xdr:col>
      <xdr:colOff>1624806</xdr:colOff>
      <xdr:row>26</xdr:row>
      <xdr:rowOff>470886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4B2407FD-C688-4781-9989-CE55890D19DB}"/>
            </a:ext>
          </a:extLst>
        </xdr:cNvPr>
        <xdr:cNvSpPr/>
      </xdr:nvSpPr>
      <xdr:spPr>
        <a:xfrm rot="10800000">
          <a:off x="16969467" y="1011010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544285</xdr:colOff>
      <xdr:row>23</xdr:row>
      <xdr:rowOff>176893</xdr:rowOff>
    </xdr:from>
    <xdr:to>
      <xdr:col>18</xdr:col>
      <xdr:colOff>1581229</xdr:colOff>
      <xdr:row>25</xdr:row>
      <xdr:rowOff>60417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43464E4E-C492-4E15-8E06-BBE2C0A9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5860" y="8911318"/>
          <a:ext cx="1036944" cy="104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17</xdr:row>
      <xdr:rowOff>297428</xdr:rowOff>
    </xdr:from>
    <xdr:to>
      <xdr:col>18</xdr:col>
      <xdr:colOff>1678669</xdr:colOff>
      <xdr:row>18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26EE485E-3E92-4B86-BB6A-D78A55B7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25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730775</xdr:colOff>
      <xdr:row>37</xdr:row>
      <xdr:rowOff>507143</xdr:rowOff>
    </xdr:from>
    <xdr:to>
      <xdr:col>18</xdr:col>
      <xdr:colOff>1562100</xdr:colOff>
      <xdr:row>37</xdr:row>
      <xdr:rowOff>772018</xdr:rowOff>
    </xdr:to>
    <xdr:sp macro="" textlink="">
      <xdr:nvSpPr>
        <xdr:cNvPr id="62" name="Seta: para a Esquerda 61">
          <a:extLst>
            <a:ext uri="{FF2B5EF4-FFF2-40B4-BE49-F238E27FC236}">
              <a16:creationId xmlns:a16="http://schemas.microsoft.com/office/drawing/2014/main" id="{815B2EFD-D90A-4FB2-8241-E17B2027F355}"/>
            </a:ext>
          </a:extLst>
        </xdr:cNvPr>
        <xdr:cNvSpPr/>
      </xdr:nvSpPr>
      <xdr:spPr>
        <a:xfrm rot="10800000">
          <a:off x="17142350" y="1630911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666750</xdr:colOff>
      <xdr:row>20</xdr:row>
      <xdr:rowOff>466725</xdr:rowOff>
    </xdr:from>
    <xdr:to>
      <xdr:col>18</xdr:col>
      <xdr:colOff>1733664</xdr:colOff>
      <xdr:row>20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FE12BCAA-7776-40B9-A2E9-CFA54E2AF656}"/>
            </a:ext>
          </a:extLst>
        </xdr:cNvPr>
        <xdr:cNvSpPr/>
      </xdr:nvSpPr>
      <xdr:spPr>
        <a:xfrm rot="10800000">
          <a:off x="17078325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666750</xdr:colOff>
      <xdr:row>41</xdr:row>
      <xdr:rowOff>613833</xdr:rowOff>
    </xdr:from>
    <xdr:to>
      <xdr:col>18</xdr:col>
      <xdr:colOff>1498075</xdr:colOff>
      <xdr:row>41</xdr:row>
      <xdr:rowOff>878708</xdr:rowOff>
    </xdr:to>
    <xdr:sp macro="" textlink="">
      <xdr:nvSpPr>
        <xdr:cNvPr id="47" name="Seta: para a Esquerda 46">
          <a:extLst>
            <a:ext uri="{FF2B5EF4-FFF2-40B4-BE49-F238E27FC236}">
              <a16:creationId xmlns:a16="http://schemas.microsoft.com/office/drawing/2014/main" id="{8F65CA3A-B6F6-4F62-9B34-E0B42B35EAA7}"/>
            </a:ext>
          </a:extLst>
        </xdr:cNvPr>
        <xdr:cNvSpPr/>
      </xdr:nvSpPr>
      <xdr:spPr>
        <a:xfrm rot="10800000">
          <a:off x="16689917" y="15652750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69C4BDD6-3BAA-4030-91AD-DBCF08ED4FBB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27DC3280-6BAA-4580-99B6-9F8A5CB0659C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45C3444E-F029-4349-BC24-7ECC77CC43C2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BEA033A3-1ECA-4ED4-BB11-63CC3D003506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28575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1D602DEE-F523-4670-861F-D5EFCF48545C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0DD06683-56C3-4DD2-AC73-B4E03988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C5A6B083-3E47-4D22-ADD1-E4B7D7E6F023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76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80C256B4-314B-4A04-A0A0-58241A714DC8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76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508AFBF7-8A4D-45B7-84C8-42B27C95DEE4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304800</xdr:colOff>
      <xdr:row>75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61164C7D-57D0-4746-9857-D8F47DF1278D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74</xdr:row>
      <xdr:rowOff>0</xdr:rowOff>
    </xdr:from>
    <xdr:to>
      <xdr:col>3</xdr:col>
      <xdr:colOff>226359</xdr:colOff>
      <xdr:row>75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9A02EBDC-337A-40FA-8B50-D45794601C0F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C041513E-0700-4AE4-A52C-FA873C658719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24B0218D-4825-4131-8CC7-A4F5B0C8B5D9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5A41912E-DD86-44B4-A5D6-1953CD32623E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96128E38-AF2C-40FB-9586-5F901684A375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588006</xdr:colOff>
      <xdr:row>17</xdr:row>
      <xdr:rowOff>40879</xdr:rowOff>
    </xdr:from>
    <xdr:to>
      <xdr:col>18</xdr:col>
      <xdr:colOff>1617330</xdr:colOff>
      <xdr:row>18</xdr:row>
      <xdr:rowOff>253920</xdr:rowOff>
    </xdr:to>
    <xdr:pic>
      <xdr:nvPicPr>
        <xdr:cNvPr id="62" name="Imagem 61" descr="Estatisticas - ícones de computador grátis">
          <a:extLst>
            <a:ext uri="{FF2B5EF4-FFF2-40B4-BE49-F238E27FC236}">
              <a16:creationId xmlns:a16="http://schemas.microsoft.com/office/drawing/2014/main" id="{8ABD4E69-0EF6-4B63-9756-FE830EB3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0006" y="11328004"/>
          <a:ext cx="1029324" cy="1003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730775</xdr:colOff>
      <xdr:row>18</xdr:row>
      <xdr:rowOff>507143</xdr:rowOff>
    </xdr:from>
    <xdr:to>
      <xdr:col>18</xdr:col>
      <xdr:colOff>1562100</xdr:colOff>
      <xdr:row>18</xdr:row>
      <xdr:rowOff>772018</xdr:rowOff>
    </xdr:to>
    <xdr:sp macro="" textlink="">
      <xdr:nvSpPr>
        <xdr:cNvPr id="63" name="Seta: para a Esquerda 62">
          <a:extLst>
            <a:ext uri="{FF2B5EF4-FFF2-40B4-BE49-F238E27FC236}">
              <a16:creationId xmlns:a16="http://schemas.microsoft.com/office/drawing/2014/main" id="{923D22CE-203F-40FA-884D-E2646FD77399}"/>
            </a:ext>
          </a:extLst>
        </xdr:cNvPr>
        <xdr:cNvSpPr/>
      </xdr:nvSpPr>
      <xdr:spPr>
        <a:xfrm rot="10800000">
          <a:off x="16732775" y="12403868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24</xdr:row>
      <xdr:rowOff>40879</xdr:rowOff>
    </xdr:from>
    <xdr:ext cx="1029324" cy="1006791"/>
    <xdr:pic>
      <xdr:nvPicPr>
        <xdr:cNvPr id="64" name="Imagem 63" descr="Estatisticas - ícones de computador grátis">
          <a:extLst>
            <a:ext uri="{FF2B5EF4-FFF2-40B4-BE49-F238E27FC236}">
              <a16:creationId xmlns:a16="http://schemas.microsoft.com/office/drawing/2014/main" id="{39F95CD8-9DD1-4D73-9D49-142DC8BE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25</xdr:row>
      <xdr:rowOff>507143</xdr:rowOff>
    </xdr:from>
    <xdr:to>
      <xdr:col>18</xdr:col>
      <xdr:colOff>1562100</xdr:colOff>
      <xdr:row>25</xdr:row>
      <xdr:rowOff>772018</xdr:rowOff>
    </xdr:to>
    <xdr:sp macro="" textlink="">
      <xdr:nvSpPr>
        <xdr:cNvPr id="65" name="Seta: para a Esquerda 64">
          <a:extLst>
            <a:ext uri="{FF2B5EF4-FFF2-40B4-BE49-F238E27FC236}">
              <a16:creationId xmlns:a16="http://schemas.microsoft.com/office/drawing/2014/main" id="{6F3687E5-360C-49B3-BF07-CFE231FF15CB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28</xdr:row>
      <xdr:rowOff>40879</xdr:rowOff>
    </xdr:from>
    <xdr:ext cx="1029324" cy="1006791"/>
    <xdr:pic>
      <xdr:nvPicPr>
        <xdr:cNvPr id="67" name="Imagem 66" descr="Estatisticas - ícones de computador grátis">
          <a:extLst>
            <a:ext uri="{FF2B5EF4-FFF2-40B4-BE49-F238E27FC236}">
              <a16:creationId xmlns:a16="http://schemas.microsoft.com/office/drawing/2014/main" id="{EB34583F-7833-4F8D-9769-B90BCCBD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29</xdr:row>
      <xdr:rowOff>507143</xdr:rowOff>
    </xdr:from>
    <xdr:to>
      <xdr:col>18</xdr:col>
      <xdr:colOff>1562100</xdr:colOff>
      <xdr:row>29</xdr:row>
      <xdr:rowOff>772018</xdr:rowOff>
    </xdr:to>
    <xdr:sp macro="" textlink="">
      <xdr:nvSpPr>
        <xdr:cNvPr id="68" name="Seta: para a Esquerda 67">
          <a:extLst>
            <a:ext uri="{FF2B5EF4-FFF2-40B4-BE49-F238E27FC236}">
              <a16:creationId xmlns:a16="http://schemas.microsoft.com/office/drawing/2014/main" id="{E831F7EF-5F27-4105-A691-4A71ED161A8F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33</xdr:row>
      <xdr:rowOff>40879</xdr:rowOff>
    </xdr:from>
    <xdr:ext cx="1029324" cy="1006791"/>
    <xdr:pic>
      <xdr:nvPicPr>
        <xdr:cNvPr id="69" name="Imagem 68" descr="Estatisticas - ícones de computador grátis">
          <a:extLst>
            <a:ext uri="{FF2B5EF4-FFF2-40B4-BE49-F238E27FC236}">
              <a16:creationId xmlns:a16="http://schemas.microsoft.com/office/drawing/2014/main" id="{5DB66E3B-1116-4EA8-9839-26E7E5B9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35</xdr:row>
      <xdr:rowOff>507143</xdr:rowOff>
    </xdr:from>
    <xdr:to>
      <xdr:col>18</xdr:col>
      <xdr:colOff>1562100</xdr:colOff>
      <xdr:row>35</xdr:row>
      <xdr:rowOff>772018</xdr:rowOff>
    </xdr:to>
    <xdr:sp macro="" textlink="">
      <xdr:nvSpPr>
        <xdr:cNvPr id="70" name="Seta: para a Esquerda 69">
          <a:extLst>
            <a:ext uri="{FF2B5EF4-FFF2-40B4-BE49-F238E27FC236}">
              <a16:creationId xmlns:a16="http://schemas.microsoft.com/office/drawing/2014/main" id="{371E258F-15C6-4119-89F9-CB5C38187F86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41</xdr:row>
      <xdr:rowOff>40879</xdr:rowOff>
    </xdr:from>
    <xdr:ext cx="1029324" cy="1006791"/>
    <xdr:pic>
      <xdr:nvPicPr>
        <xdr:cNvPr id="71" name="Imagem 70" descr="Estatisticas - ícones de computador grátis">
          <a:extLst>
            <a:ext uri="{FF2B5EF4-FFF2-40B4-BE49-F238E27FC236}">
              <a16:creationId xmlns:a16="http://schemas.microsoft.com/office/drawing/2014/main" id="{C28FDD21-D4B2-474C-9EA3-2961C536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42</xdr:row>
      <xdr:rowOff>507143</xdr:rowOff>
    </xdr:from>
    <xdr:to>
      <xdr:col>18</xdr:col>
      <xdr:colOff>1562100</xdr:colOff>
      <xdr:row>42</xdr:row>
      <xdr:rowOff>772018</xdr:rowOff>
    </xdr:to>
    <xdr:sp macro="" textlink="">
      <xdr:nvSpPr>
        <xdr:cNvPr id="72" name="Seta: para a Esquerda 71">
          <a:extLst>
            <a:ext uri="{FF2B5EF4-FFF2-40B4-BE49-F238E27FC236}">
              <a16:creationId xmlns:a16="http://schemas.microsoft.com/office/drawing/2014/main" id="{96621F81-855C-4482-84F8-21A88363BC04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46</xdr:row>
      <xdr:rowOff>40879</xdr:rowOff>
    </xdr:from>
    <xdr:ext cx="1029324" cy="1006791"/>
    <xdr:pic>
      <xdr:nvPicPr>
        <xdr:cNvPr id="73" name="Imagem 72" descr="Estatisticas - ícones de computador grátis">
          <a:extLst>
            <a:ext uri="{FF2B5EF4-FFF2-40B4-BE49-F238E27FC236}">
              <a16:creationId xmlns:a16="http://schemas.microsoft.com/office/drawing/2014/main" id="{6BB9C6C0-06FC-4B3E-912E-CF44228C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47</xdr:row>
      <xdr:rowOff>507143</xdr:rowOff>
    </xdr:from>
    <xdr:to>
      <xdr:col>18</xdr:col>
      <xdr:colOff>1562100</xdr:colOff>
      <xdr:row>47</xdr:row>
      <xdr:rowOff>772018</xdr:rowOff>
    </xdr:to>
    <xdr:sp macro="" textlink="">
      <xdr:nvSpPr>
        <xdr:cNvPr id="74" name="Seta: para a Esquerda 73">
          <a:extLst>
            <a:ext uri="{FF2B5EF4-FFF2-40B4-BE49-F238E27FC236}">
              <a16:creationId xmlns:a16="http://schemas.microsoft.com/office/drawing/2014/main" id="{DF4E6758-0A91-4461-B6D2-EFA3C1841412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51</xdr:row>
      <xdr:rowOff>40879</xdr:rowOff>
    </xdr:from>
    <xdr:ext cx="1029324" cy="1006791"/>
    <xdr:pic>
      <xdr:nvPicPr>
        <xdr:cNvPr id="75" name="Imagem 74" descr="Estatisticas - ícones de computador grátis">
          <a:extLst>
            <a:ext uri="{FF2B5EF4-FFF2-40B4-BE49-F238E27FC236}">
              <a16:creationId xmlns:a16="http://schemas.microsoft.com/office/drawing/2014/main" id="{4D80498F-42C3-4814-8AB8-4B6F8875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52</xdr:row>
      <xdr:rowOff>507143</xdr:rowOff>
    </xdr:from>
    <xdr:to>
      <xdr:col>18</xdr:col>
      <xdr:colOff>1562100</xdr:colOff>
      <xdr:row>52</xdr:row>
      <xdr:rowOff>772018</xdr:rowOff>
    </xdr:to>
    <xdr:sp macro="" textlink="">
      <xdr:nvSpPr>
        <xdr:cNvPr id="76" name="Seta: para a Esquerda 75">
          <a:extLst>
            <a:ext uri="{FF2B5EF4-FFF2-40B4-BE49-F238E27FC236}">
              <a16:creationId xmlns:a16="http://schemas.microsoft.com/office/drawing/2014/main" id="{E06D5EE1-83AC-4012-9879-25C9DC8F17C2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56</xdr:row>
      <xdr:rowOff>40879</xdr:rowOff>
    </xdr:from>
    <xdr:ext cx="1029324" cy="1006791"/>
    <xdr:pic>
      <xdr:nvPicPr>
        <xdr:cNvPr id="77" name="Imagem 76" descr="Estatisticas - ícones de computador grátis">
          <a:extLst>
            <a:ext uri="{FF2B5EF4-FFF2-40B4-BE49-F238E27FC236}">
              <a16:creationId xmlns:a16="http://schemas.microsoft.com/office/drawing/2014/main" id="{45AE69D0-9EEA-4E76-A7A3-C9699233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57</xdr:row>
      <xdr:rowOff>507143</xdr:rowOff>
    </xdr:from>
    <xdr:to>
      <xdr:col>18</xdr:col>
      <xdr:colOff>1562100</xdr:colOff>
      <xdr:row>57</xdr:row>
      <xdr:rowOff>772018</xdr:rowOff>
    </xdr:to>
    <xdr:sp macro="" textlink="">
      <xdr:nvSpPr>
        <xdr:cNvPr id="78" name="Seta: para a Esquerda 77">
          <a:extLst>
            <a:ext uri="{FF2B5EF4-FFF2-40B4-BE49-F238E27FC236}">
              <a16:creationId xmlns:a16="http://schemas.microsoft.com/office/drawing/2014/main" id="{38B57010-2A2C-451B-B0EB-D089FFC7F4C1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61</xdr:row>
      <xdr:rowOff>40879</xdr:rowOff>
    </xdr:from>
    <xdr:ext cx="1029324" cy="1006791"/>
    <xdr:pic>
      <xdr:nvPicPr>
        <xdr:cNvPr id="79" name="Imagem 78" descr="Estatisticas - ícones de computador grátis">
          <a:extLst>
            <a:ext uri="{FF2B5EF4-FFF2-40B4-BE49-F238E27FC236}">
              <a16:creationId xmlns:a16="http://schemas.microsoft.com/office/drawing/2014/main" id="{37C48DEC-FA0A-499D-B2E0-24E8C4BD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62</xdr:row>
      <xdr:rowOff>507143</xdr:rowOff>
    </xdr:from>
    <xdr:to>
      <xdr:col>18</xdr:col>
      <xdr:colOff>1562100</xdr:colOff>
      <xdr:row>62</xdr:row>
      <xdr:rowOff>772018</xdr:rowOff>
    </xdr:to>
    <xdr:sp macro="" textlink="">
      <xdr:nvSpPr>
        <xdr:cNvPr id="80" name="Seta: para a Esquerda 79">
          <a:extLst>
            <a:ext uri="{FF2B5EF4-FFF2-40B4-BE49-F238E27FC236}">
              <a16:creationId xmlns:a16="http://schemas.microsoft.com/office/drawing/2014/main" id="{165C3BA9-19D6-4105-AB68-3C45A6E23AF9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65</xdr:row>
      <xdr:rowOff>40879</xdr:rowOff>
    </xdr:from>
    <xdr:ext cx="1029324" cy="1006791"/>
    <xdr:pic>
      <xdr:nvPicPr>
        <xdr:cNvPr id="81" name="Imagem 80" descr="Estatisticas - ícones de computador grátis">
          <a:extLst>
            <a:ext uri="{FF2B5EF4-FFF2-40B4-BE49-F238E27FC236}">
              <a16:creationId xmlns:a16="http://schemas.microsoft.com/office/drawing/2014/main" id="{E7BCCF03-41AD-4DC6-ABC2-80461FFE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66</xdr:row>
      <xdr:rowOff>507143</xdr:rowOff>
    </xdr:from>
    <xdr:to>
      <xdr:col>18</xdr:col>
      <xdr:colOff>1562100</xdr:colOff>
      <xdr:row>66</xdr:row>
      <xdr:rowOff>772018</xdr:rowOff>
    </xdr:to>
    <xdr:sp macro="" textlink="">
      <xdr:nvSpPr>
        <xdr:cNvPr id="82" name="Seta: para a Esquerda 81">
          <a:extLst>
            <a:ext uri="{FF2B5EF4-FFF2-40B4-BE49-F238E27FC236}">
              <a16:creationId xmlns:a16="http://schemas.microsoft.com/office/drawing/2014/main" id="{1F3FEA0E-C374-4E16-9FEC-6728B024831A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588006</xdr:colOff>
      <xdr:row>70</xdr:row>
      <xdr:rowOff>40879</xdr:rowOff>
    </xdr:from>
    <xdr:ext cx="1029324" cy="1006791"/>
    <xdr:pic>
      <xdr:nvPicPr>
        <xdr:cNvPr id="83" name="Imagem 82" descr="Estatisticas - ícones de computador grátis">
          <a:extLst>
            <a:ext uri="{FF2B5EF4-FFF2-40B4-BE49-F238E27FC236}">
              <a16:creationId xmlns:a16="http://schemas.microsoft.com/office/drawing/2014/main" id="{42BED2C6-5DA4-49FC-B77F-02C8A9A3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839" y="5353712"/>
          <a:ext cx="1029324" cy="1006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730775</xdr:colOff>
      <xdr:row>71</xdr:row>
      <xdr:rowOff>507143</xdr:rowOff>
    </xdr:from>
    <xdr:to>
      <xdr:col>18</xdr:col>
      <xdr:colOff>1562100</xdr:colOff>
      <xdr:row>71</xdr:row>
      <xdr:rowOff>772018</xdr:rowOff>
    </xdr:to>
    <xdr:sp macro="" textlink="">
      <xdr:nvSpPr>
        <xdr:cNvPr id="84" name="Seta: para a Esquerda 83">
          <a:extLst>
            <a:ext uri="{FF2B5EF4-FFF2-40B4-BE49-F238E27FC236}">
              <a16:creationId xmlns:a16="http://schemas.microsoft.com/office/drawing/2014/main" id="{8250AFFA-E643-4343-871B-4E5F5A25C884}"/>
            </a:ext>
          </a:extLst>
        </xdr:cNvPr>
        <xdr:cNvSpPr/>
      </xdr:nvSpPr>
      <xdr:spPr>
        <a:xfrm rot="10800000">
          <a:off x="16838608" y="6613726"/>
          <a:ext cx="831325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792036F6-B30E-46B9-96DF-53CCBD3E0BFF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345D7654-8283-432C-A77F-5A0FA7FABB43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F9507FFD-2A62-477A-BFFE-E00CCB49CEBA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FCFD0636-357A-4ECD-919B-964DEA1AD225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603C39B4-68F1-4760-8E3D-4B9CAF133FB9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E1A0F3C9-C2C4-4B9F-BF41-2DED435E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102424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7385AFA8-06D2-4788-8F5A-29573E605773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60</xdr:row>
      <xdr:rowOff>45498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F8385ED1-1DD1-458C-AE9D-453DEB97DA9C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60</xdr:row>
      <xdr:rowOff>45498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6996DD9F-8495-413D-8F87-D79CBC29BA91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102424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22B69D57-F744-42FD-A242-ED32CBBA01BF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58</xdr:row>
      <xdr:rowOff>0</xdr:rowOff>
    </xdr:from>
    <xdr:to>
      <xdr:col>3</xdr:col>
      <xdr:colOff>226359</xdr:colOff>
      <xdr:row>59</xdr:row>
      <xdr:rowOff>106234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082DF977-4477-453E-AF90-D89485043B27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3C842E00-78A2-4657-8C3D-0E20444D6F8B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2BBDAB28-2D15-45E8-810E-B395FFE137E9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0E622BB3-DA70-45D8-9666-541F446B93C6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18</xdr:col>
      <xdr:colOff>557892</xdr:colOff>
      <xdr:row>22</xdr:row>
      <xdr:rowOff>213631</xdr:rowOff>
    </xdr:from>
    <xdr:to>
      <xdr:col>18</xdr:col>
      <xdr:colOff>1624806</xdr:colOff>
      <xdr:row>22</xdr:row>
      <xdr:rowOff>470886</xdr:rowOff>
    </xdr:to>
    <xdr:sp macro="" textlink="">
      <xdr:nvSpPr>
        <xdr:cNvPr id="59" name="Seta: para a Esquerda 58">
          <a:extLst>
            <a:ext uri="{FF2B5EF4-FFF2-40B4-BE49-F238E27FC236}">
              <a16:creationId xmlns:a16="http://schemas.microsoft.com/office/drawing/2014/main" id="{8C0BC0A8-C6E8-4315-B816-68D350C6C676}"/>
            </a:ext>
          </a:extLst>
        </xdr:cNvPr>
        <xdr:cNvSpPr/>
      </xdr:nvSpPr>
      <xdr:spPr>
        <a:xfrm rot="10800000">
          <a:off x="16921842" y="10110106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18</xdr:col>
      <xdr:colOff>618369</xdr:colOff>
      <xdr:row>20</xdr:row>
      <xdr:rowOff>208643</xdr:rowOff>
    </xdr:from>
    <xdr:to>
      <xdr:col>18</xdr:col>
      <xdr:colOff>1655313</xdr:colOff>
      <xdr:row>22</xdr:row>
      <xdr:rowOff>92167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3E88C7D0-DBE6-4218-8D3C-F4F08C8C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16</xdr:row>
      <xdr:rowOff>297428</xdr:rowOff>
    </xdr:from>
    <xdr:to>
      <xdr:col>18</xdr:col>
      <xdr:colOff>1678669</xdr:colOff>
      <xdr:row>17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C7C0A188-EE14-46DD-AE30-B45DF42A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5200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666750</xdr:colOff>
      <xdr:row>17</xdr:row>
      <xdr:rowOff>466725</xdr:rowOff>
    </xdr:from>
    <xdr:to>
      <xdr:col>18</xdr:col>
      <xdr:colOff>1733664</xdr:colOff>
      <xdr:row>17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6A7B1F26-13C3-4EB1-845F-ADDEB0CDB009}"/>
            </a:ext>
          </a:extLst>
        </xdr:cNvPr>
        <xdr:cNvSpPr/>
      </xdr:nvSpPr>
      <xdr:spPr>
        <a:xfrm rot="10800000">
          <a:off x="17030700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557892</xdr:colOff>
      <xdr:row>28</xdr:row>
      <xdr:rowOff>213631</xdr:rowOff>
    </xdr:from>
    <xdr:to>
      <xdr:col>18</xdr:col>
      <xdr:colOff>1624806</xdr:colOff>
      <xdr:row>28</xdr:row>
      <xdr:rowOff>470886</xdr:rowOff>
    </xdr:to>
    <xdr:sp macro="" textlink="">
      <xdr:nvSpPr>
        <xdr:cNvPr id="51" name="Seta: para a Esquerda 50">
          <a:extLst>
            <a:ext uri="{FF2B5EF4-FFF2-40B4-BE49-F238E27FC236}">
              <a16:creationId xmlns:a16="http://schemas.microsoft.com/office/drawing/2014/main" id="{AB866206-9EF1-419F-B8E4-E5C041407772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25</xdr:row>
      <xdr:rowOff>208643</xdr:rowOff>
    </xdr:from>
    <xdr:ext cx="1036944" cy="1047690"/>
    <xdr:pic>
      <xdr:nvPicPr>
        <xdr:cNvPr id="53" name="Imagem 52" descr="Estatisticas - ícones de computador grátis">
          <a:extLst>
            <a:ext uri="{FF2B5EF4-FFF2-40B4-BE49-F238E27FC236}">
              <a16:creationId xmlns:a16="http://schemas.microsoft.com/office/drawing/2014/main" id="{24F13EB7-78C5-486D-BE5B-821AB489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557892</xdr:colOff>
      <xdr:row>33</xdr:row>
      <xdr:rowOff>213631</xdr:rowOff>
    </xdr:from>
    <xdr:to>
      <xdr:col>18</xdr:col>
      <xdr:colOff>1624806</xdr:colOff>
      <xdr:row>33</xdr:row>
      <xdr:rowOff>470886</xdr:rowOff>
    </xdr:to>
    <xdr:sp macro="" textlink="">
      <xdr:nvSpPr>
        <xdr:cNvPr id="55" name="Seta: para a Esquerda 54">
          <a:extLst>
            <a:ext uri="{FF2B5EF4-FFF2-40B4-BE49-F238E27FC236}">
              <a16:creationId xmlns:a16="http://schemas.microsoft.com/office/drawing/2014/main" id="{9C4EF1ED-47C0-4915-B633-393BD5BCB972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30</xdr:row>
      <xdr:rowOff>208643</xdr:rowOff>
    </xdr:from>
    <xdr:ext cx="1036944" cy="1047690"/>
    <xdr:pic>
      <xdr:nvPicPr>
        <xdr:cNvPr id="62" name="Imagem 61" descr="Estatisticas - ícones de computador grátis">
          <a:extLst>
            <a:ext uri="{FF2B5EF4-FFF2-40B4-BE49-F238E27FC236}">
              <a16:creationId xmlns:a16="http://schemas.microsoft.com/office/drawing/2014/main" id="{8565654F-8D3B-47D9-8BED-CFFF54E4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557892</xdr:colOff>
      <xdr:row>37</xdr:row>
      <xdr:rowOff>213631</xdr:rowOff>
    </xdr:from>
    <xdr:to>
      <xdr:col>18</xdr:col>
      <xdr:colOff>1624806</xdr:colOff>
      <xdr:row>37</xdr:row>
      <xdr:rowOff>470886</xdr:rowOff>
    </xdr:to>
    <xdr:sp macro="" textlink="">
      <xdr:nvSpPr>
        <xdr:cNvPr id="63" name="Seta: para a Esquerda 62">
          <a:extLst>
            <a:ext uri="{FF2B5EF4-FFF2-40B4-BE49-F238E27FC236}">
              <a16:creationId xmlns:a16="http://schemas.microsoft.com/office/drawing/2014/main" id="{08CE83BA-1356-4DEA-87F2-9AFE5C825F56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35</xdr:row>
      <xdr:rowOff>208643</xdr:rowOff>
    </xdr:from>
    <xdr:ext cx="1036944" cy="1047690"/>
    <xdr:pic>
      <xdr:nvPicPr>
        <xdr:cNvPr id="64" name="Imagem 63" descr="Estatisticas - ícones de computador grátis">
          <a:extLst>
            <a:ext uri="{FF2B5EF4-FFF2-40B4-BE49-F238E27FC236}">
              <a16:creationId xmlns:a16="http://schemas.microsoft.com/office/drawing/2014/main" id="{8B4ACA1D-5E17-4A81-BE4F-FDA4D0F2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557892</xdr:colOff>
      <xdr:row>41</xdr:row>
      <xdr:rowOff>213631</xdr:rowOff>
    </xdr:from>
    <xdr:to>
      <xdr:col>18</xdr:col>
      <xdr:colOff>1624806</xdr:colOff>
      <xdr:row>41</xdr:row>
      <xdr:rowOff>470886</xdr:rowOff>
    </xdr:to>
    <xdr:sp macro="" textlink="">
      <xdr:nvSpPr>
        <xdr:cNvPr id="65" name="Seta: para a Esquerda 64">
          <a:extLst>
            <a:ext uri="{FF2B5EF4-FFF2-40B4-BE49-F238E27FC236}">
              <a16:creationId xmlns:a16="http://schemas.microsoft.com/office/drawing/2014/main" id="{ADFC8592-1A5E-4D3F-A72E-DE9906B3E816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39</xdr:row>
      <xdr:rowOff>208643</xdr:rowOff>
    </xdr:from>
    <xdr:ext cx="1036944" cy="1047690"/>
    <xdr:pic>
      <xdr:nvPicPr>
        <xdr:cNvPr id="67" name="Imagem 66" descr="Estatisticas - ícones de computador grátis">
          <a:extLst>
            <a:ext uri="{FF2B5EF4-FFF2-40B4-BE49-F238E27FC236}">
              <a16:creationId xmlns:a16="http://schemas.microsoft.com/office/drawing/2014/main" id="{84CE970E-3B7C-4060-8D02-65A961D0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557892</xdr:colOff>
      <xdr:row>46</xdr:row>
      <xdr:rowOff>213631</xdr:rowOff>
    </xdr:from>
    <xdr:to>
      <xdr:col>18</xdr:col>
      <xdr:colOff>1624806</xdr:colOff>
      <xdr:row>46</xdr:row>
      <xdr:rowOff>470886</xdr:rowOff>
    </xdr:to>
    <xdr:sp macro="" textlink="">
      <xdr:nvSpPr>
        <xdr:cNvPr id="68" name="Seta: para a Esquerda 67">
          <a:extLst>
            <a:ext uri="{FF2B5EF4-FFF2-40B4-BE49-F238E27FC236}">
              <a16:creationId xmlns:a16="http://schemas.microsoft.com/office/drawing/2014/main" id="{67D56415-AE40-42CC-A485-D8CB245461AB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44</xdr:row>
      <xdr:rowOff>208643</xdr:rowOff>
    </xdr:from>
    <xdr:ext cx="1036944" cy="1047690"/>
    <xdr:pic>
      <xdr:nvPicPr>
        <xdr:cNvPr id="69" name="Imagem 68" descr="Estatisticas - ícones de computador grátis">
          <a:extLst>
            <a:ext uri="{FF2B5EF4-FFF2-40B4-BE49-F238E27FC236}">
              <a16:creationId xmlns:a16="http://schemas.microsoft.com/office/drawing/2014/main" id="{262E298F-E6DD-4E8B-B3FE-5E75110A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557892</xdr:colOff>
      <xdr:row>50</xdr:row>
      <xdr:rowOff>213631</xdr:rowOff>
    </xdr:from>
    <xdr:to>
      <xdr:col>18</xdr:col>
      <xdr:colOff>1624806</xdr:colOff>
      <xdr:row>50</xdr:row>
      <xdr:rowOff>470886</xdr:rowOff>
    </xdr:to>
    <xdr:sp macro="" textlink="">
      <xdr:nvSpPr>
        <xdr:cNvPr id="70" name="Seta: para a Esquerda 69">
          <a:extLst>
            <a:ext uri="{FF2B5EF4-FFF2-40B4-BE49-F238E27FC236}">
              <a16:creationId xmlns:a16="http://schemas.microsoft.com/office/drawing/2014/main" id="{1D1E536A-03FE-44A4-8E2B-C968F2AC72C0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48</xdr:row>
      <xdr:rowOff>208643</xdr:rowOff>
    </xdr:from>
    <xdr:ext cx="1036944" cy="1047690"/>
    <xdr:pic>
      <xdr:nvPicPr>
        <xdr:cNvPr id="71" name="Imagem 70" descr="Estatisticas - ícones de computador grátis">
          <a:extLst>
            <a:ext uri="{FF2B5EF4-FFF2-40B4-BE49-F238E27FC236}">
              <a16:creationId xmlns:a16="http://schemas.microsoft.com/office/drawing/2014/main" id="{92D18F0C-9F47-4ABF-9377-1D2DDFBB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557892</xdr:colOff>
      <xdr:row>55</xdr:row>
      <xdr:rowOff>213631</xdr:rowOff>
    </xdr:from>
    <xdr:to>
      <xdr:col>18</xdr:col>
      <xdr:colOff>1624806</xdr:colOff>
      <xdr:row>55</xdr:row>
      <xdr:rowOff>470886</xdr:rowOff>
    </xdr:to>
    <xdr:sp macro="" textlink="">
      <xdr:nvSpPr>
        <xdr:cNvPr id="72" name="Seta: para a Esquerda 71">
          <a:extLst>
            <a:ext uri="{FF2B5EF4-FFF2-40B4-BE49-F238E27FC236}">
              <a16:creationId xmlns:a16="http://schemas.microsoft.com/office/drawing/2014/main" id="{DAC60098-B986-4C6B-BF1A-F546CE690E03}"/>
            </a:ext>
          </a:extLst>
        </xdr:cNvPr>
        <xdr:cNvSpPr/>
      </xdr:nvSpPr>
      <xdr:spPr>
        <a:xfrm rot="10800000">
          <a:off x="16570475" y="8574464"/>
          <a:ext cx="1066914" cy="2572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18</xdr:col>
      <xdr:colOff>618369</xdr:colOff>
      <xdr:row>53</xdr:row>
      <xdr:rowOff>208643</xdr:rowOff>
    </xdr:from>
    <xdr:ext cx="1036944" cy="1047690"/>
    <xdr:pic>
      <xdr:nvPicPr>
        <xdr:cNvPr id="73" name="Imagem 72" descr="Estatisticas - ícones de computador grátis">
          <a:extLst>
            <a:ext uri="{FF2B5EF4-FFF2-40B4-BE49-F238E27FC236}">
              <a16:creationId xmlns:a16="http://schemas.microsoft.com/office/drawing/2014/main" id="{9B9C65AB-E959-49A8-906B-3D8C50CA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0952" y="7405310"/>
          <a:ext cx="1036944" cy="104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28575</xdr:rowOff>
    </xdr:to>
    <xdr:sp macro="" textlink="">
      <xdr:nvSpPr>
        <xdr:cNvPr id="2" name="AutoShape 2" descr="Álcool Étilico Hidratado 70° 1L TUPI">
          <a:extLst>
            <a:ext uri="{FF2B5EF4-FFF2-40B4-BE49-F238E27FC236}">
              <a16:creationId xmlns:a16="http://schemas.microsoft.com/office/drawing/2014/main" id="{BE82BB80-1733-47B3-B8C4-F85987F569BA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28575</xdr:rowOff>
    </xdr:to>
    <xdr:sp macro="" textlink="">
      <xdr:nvSpPr>
        <xdr:cNvPr id="3" name="AutoShape 3" descr="Álcool Étilico Hidratado 70° 1L TUPI">
          <a:extLst>
            <a:ext uri="{FF2B5EF4-FFF2-40B4-BE49-F238E27FC236}">
              <a16:creationId xmlns:a16="http://schemas.microsoft.com/office/drawing/2014/main" id="{5A2F8DC7-4C2C-4A6F-88B8-794B919CC022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28575</xdr:rowOff>
    </xdr:to>
    <xdr:sp macro="" textlink="">
      <xdr:nvSpPr>
        <xdr:cNvPr id="4" name="AutoShape 4" descr="Álcool Étilico Hidratado 70° 1L TUPI">
          <a:extLst>
            <a:ext uri="{FF2B5EF4-FFF2-40B4-BE49-F238E27FC236}">
              <a16:creationId xmlns:a16="http://schemas.microsoft.com/office/drawing/2014/main" id="{BE4B8068-CA26-4B8A-9572-B5E5CA3EF407}"/>
            </a:ext>
          </a:extLst>
        </xdr:cNvPr>
        <xdr:cNvSpPr>
          <a:spLocks noChangeAspect="1" noChangeArrowheads="1"/>
        </xdr:cNvSpPr>
      </xdr:nvSpPr>
      <xdr:spPr bwMode="auto">
        <a:xfrm>
          <a:off x="0" y="1320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28575</xdr:rowOff>
    </xdr:to>
    <xdr:sp macro="" textlink="">
      <xdr:nvSpPr>
        <xdr:cNvPr id="5" name="AutoShape 5" descr="Álcool Étilico Hidratado 70° 1L TUPI">
          <a:extLst>
            <a:ext uri="{FF2B5EF4-FFF2-40B4-BE49-F238E27FC236}">
              <a16:creationId xmlns:a16="http://schemas.microsoft.com/office/drawing/2014/main" id="{DCD0958C-0605-4571-B68D-30AB5BC85E98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28575</xdr:rowOff>
    </xdr:to>
    <xdr:sp macro="" textlink="">
      <xdr:nvSpPr>
        <xdr:cNvPr id="6" name="AutoShape 6" descr="Álcool Étilico Hidratado 70° 1L TUPI">
          <a:extLst>
            <a:ext uri="{FF2B5EF4-FFF2-40B4-BE49-F238E27FC236}">
              <a16:creationId xmlns:a16="http://schemas.microsoft.com/office/drawing/2014/main" id="{506CA159-5B1C-4A13-96D2-94FF4FE54761}"/>
            </a:ext>
          </a:extLst>
        </xdr:cNvPr>
        <xdr:cNvSpPr>
          <a:spLocks noChangeAspect="1" noChangeArrowheads="1"/>
        </xdr:cNvSpPr>
      </xdr:nvSpPr>
      <xdr:spPr bwMode="auto">
        <a:xfrm>
          <a:off x="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32658</xdr:colOff>
      <xdr:row>0</xdr:row>
      <xdr:rowOff>0</xdr:rowOff>
    </xdr:from>
    <xdr:to>
      <xdr:col>2</xdr:col>
      <xdr:colOff>1428477</xdr:colOff>
      <xdr:row>4</xdr:row>
      <xdr:rowOff>20881</xdr:rowOff>
    </xdr:to>
    <xdr:pic>
      <xdr:nvPicPr>
        <xdr:cNvPr id="7" name="Imagem 6" descr="Jurisprudência">
          <a:extLst>
            <a:ext uri="{FF2B5EF4-FFF2-40B4-BE49-F238E27FC236}">
              <a16:creationId xmlns:a16="http://schemas.microsoft.com/office/drawing/2014/main" id="{695F9570-7048-4E22-83C9-6651EFD6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8" y="0"/>
          <a:ext cx="2138769" cy="925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102423</xdr:rowOff>
    </xdr:to>
    <xdr:sp macro="" textlink="">
      <xdr:nvSpPr>
        <xdr:cNvPr id="8" name="AutoShape 2" descr="Álcool Étilico Hidratado 70° 1L TUPI">
          <a:extLst>
            <a:ext uri="{FF2B5EF4-FFF2-40B4-BE49-F238E27FC236}">
              <a16:creationId xmlns:a16="http://schemas.microsoft.com/office/drawing/2014/main" id="{80DA9F7D-F215-476B-97C3-7C8848B439AA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45497</xdr:rowOff>
    </xdr:to>
    <xdr:sp macro="" textlink="">
      <xdr:nvSpPr>
        <xdr:cNvPr id="9" name="AutoShape 3" descr="Álcool Étilico Hidratado 70° 1L TUPI">
          <a:extLst>
            <a:ext uri="{FF2B5EF4-FFF2-40B4-BE49-F238E27FC236}">
              <a16:creationId xmlns:a16="http://schemas.microsoft.com/office/drawing/2014/main" id="{B953CABD-A1DD-42ED-8344-5A9350E8DE75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45497</xdr:rowOff>
    </xdr:to>
    <xdr:sp macro="" textlink="">
      <xdr:nvSpPr>
        <xdr:cNvPr id="10" name="AutoShape 4" descr="Álcool Étilico Hidratado 70° 1L TUPI">
          <a:extLst>
            <a:ext uri="{FF2B5EF4-FFF2-40B4-BE49-F238E27FC236}">
              <a16:creationId xmlns:a16="http://schemas.microsoft.com/office/drawing/2014/main" id="{A9EEF397-9FF4-4154-8849-3952167EC521}"/>
            </a:ext>
          </a:extLst>
        </xdr:cNvPr>
        <xdr:cNvSpPr>
          <a:spLocks noChangeAspect="1" noChangeArrowheads="1"/>
        </xdr:cNvSpPr>
      </xdr:nvSpPr>
      <xdr:spPr bwMode="auto">
        <a:xfrm>
          <a:off x="0" y="78400275"/>
          <a:ext cx="304800" cy="81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102423</xdr:rowOff>
    </xdr:to>
    <xdr:sp macro="" textlink="">
      <xdr:nvSpPr>
        <xdr:cNvPr id="11" name="AutoShape 5" descr="Álcool Étilico Hidratado 70° 1L TUPI">
          <a:extLst>
            <a:ext uri="{FF2B5EF4-FFF2-40B4-BE49-F238E27FC236}">
              <a16:creationId xmlns:a16="http://schemas.microsoft.com/office/drawing/2014/main" id="{579483CE-CBC0-4EAA-A685-9924922D5ACA}"/>
            </a:ext>
          </a:extLst>
        </xdr:cNvPr>
        <xdr:cNvSpPr>
          <a:spLocks noChangeAspect="1" noChangeArrowheads="1"/>
        </xdr:cNvSpPr>
      </xdr:nvSpPr>
      <xdr:spPr bwMode="auto">
        <a:xfrm>
          <a:off x="0" y="76457175"/>
          <a:ext cx="304800" cy="378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1524000</xdr:colOff>
      <xdr:row>24</xdr:row>
      <xdr:rowOff>0</xdr:rowOff>
    </xdr:from>
    <xdr:to>
      <xdr:col>3</xdr:col>
      <xdr:colOff>226359</xdr:colOff>
      <xdr:row>25</xdr:row>
      <xdr:rowOff>106233</xdr:rowOff>
    </xdr:to>
    <xdr:sp macro="" textlink="">
      <xdr:nvSpPr>
        <xdr:cNvPr id="12" name="AutoShape 6" descr="Álcool Étilico Hidratado 70° 1L TUPI">
          <a:extLst>
            <a:ext uri="{FF2B5EF4-FFF2-40B4-BE49-F238E27FC236}">
              <a16:creationId xmlns:a16="http://schemas.microsoft.com/office/drawing/2014/main" id="{E1430FD9-7250-4CA4-81EB-2644E296340E}"/>
            </a:ext>
          </a:extLst>
        </xdr:cNvPr>
        <xdr:cNvSpPr>
          <a:spLocks noChangeAspect="1" noChangeArrowheads="1"/>
        </xdr:cNvSpPr>
      </xdr:nvSpPr>
      <xdr:spPr bwMode="auto">
        <a:xfrm>
          <a:off x="2266950" y="76490792"/>
          <a:ext cx="254934" cy="38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5" name="AutoShape 2" descr="Álcool Étilico Hidratado 70° 1L TUPI">
          <a:extLst>
            <a:ext uri="{FF2B5EF4-FFF2-40B4-BE49-F238E27FC236}">
              <a16:creationId xmlns:a16="http://schemas.microsoft.com/office/drawing/2014/main" id="{32300CA5-82C7-454C-9FC9-488341F381B6}"/>
            </a:ext>
          </a:extLst>
        </xdr:cNvPr>
        <xdr:cNvSpPr>
          <a:spLocks noChangeAspect="1" noChangeArrowheads="1"/>
        </xdr:cNvSpPr>
      </xdr:nvSpPr>
      <xdr:spPr bwMode="auto">
        <a:xfrm>
          <a:off x="0" y="403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6" name="AutoShape 3" descr="Álcool Étilico Hidratado 70° 1L TUPI">
          <a:extLst>
            <a:ext uri="{FF2B5EF4-FFF2-40B4-BE49-F238E27FC236}">
              <a16:creationId xmlns:a16="http://schemas.microsoft.com/office/drawing/2014/main" id="{0055B2CF-2A91-4CF4-9C01-D7401BBD6C97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7" name="AutoShape 4" descr="Álcool Étilico Hidratado 70° 1L TUPI">
          <a:extLst>
            <a:ext uri="{FF2B5EF4-FFF2-40B4-BE49-F238E27FC236}">
              <a16:creationId xmlns:a16="http://schemas.microsoft.com/office/drawing/2014/main" id="{A819AB9D-07DC-4E34-A741-2D80559A4121}"/>
            </a:ext>
          </a:extLst>
        </xdr:cNvPr>
        <xdr:cNvSpPr>
          <a:spLocks noChangeAspect="1" noChangeArrowheads="1"/>
        </xdr:cNvSpPr>
      </xdr:nvSpPr>
      <xdr:spPr bwMode="auto">
        <a:xfrm>
          <a:off x="0" y="413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18" name="AutoShape 5" descr="Álcool Étilico Hidratado 70° 1L TUPI">
          <a:extLst>
            <a:ext uri="{FF2B5EF4-FFF2-40B4-BE49-F238E27FC236}">
              <a16:creationId xmlns:a16="http://schemas.microsoft.com/office/drawing/2014/main" id="{6651D45E-4DF2-4981-BD89-E8654C935554}"/>
            </a:ext>
          </a:extLst>
        </xdr:cNvPr>
        <xdr:cNvSpPr>
          <a:spLocks noChangeAspect="1" noChangeArrowheads="1"/>
        </xdr:cNvSpPr>
      </xdr:nvSpPr>
      <xdr:spPr bwMode="auto">
        <a:xfrm>
          <a:off x="2876550" y="4043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18</xdr:col>
      <xdr:colOff>544285</xdr:colOff>
      <xdr:row>21</xdr:row>
      <xdr:rowOff>176893</xdr:rowOff>
    </xdr:from>
    <xdr:to>
      <xdr:col>18</xdr:col>
      <xdr:colOff>1581229</xdr:colOff>
      <xdr:row>22</xdr:row>
      <xdr:rowOff>698592</xdr:rowOff>
    </xdr:to>
    <xdr:pic>
      <xdr:nvPicPr>
        <xdr:cNvPr id="60" name="Imagem 59" descr="Estatisticas - ícones de computador grátis">
          <a:extLst>
            <a:ext uri="{FF2B5EF4-FFF2-40B4-BE49-F238E27FC236}">
              <a16:creationId xmlns:a16="http://schemas.microsoft.com/office/drawing/2014/main" id="{D5D18714-A0F2-4206-9E05-16CE35EC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8235" y="8911318"/>
          <a:ext cx="1036944" cy="104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651250</xdr:colOff>
      <xdr:row>17</xdr:row>
      <xdr:rowOff>297428</xdr:rowOff>
    </xdr:from>
    <xdr:to>
      <xdr:col>18</xdr:col>
      <xdr:colOff>1678669</xdr:colOff>
      <xdr:row>18</xdr:row>
      <xdr:rowOff>400158</xdr:rowOff>
    </xdr:to>
    <xdr:pic>
      <xdr:nvPicPr>
        <xdr:cNvPr id="61" name="Imagem 60" descr="Estatisticas - ícones de computador grátis">
          <a:extLst>
            <a:ext uri="{FF2B5EF4-FFF2-40B4-BE49-F238E27FC236}">
              <a16:creationId xmlns:a16="http://schemas.microsoft.com/office/drawing/2014/main" id="{BE9C85C8-73B6-4B44-BE70-38988E0F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5200" y="4812278"/>
          <a:ext cx="1027419" cy="89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666750</xdr:colOff>
      <xdr:row>19</xdr:row>
      <xdr:rowOff>466725</xdr:rowOff>
    </xdr:from>
    <xdr:to>
      <xdr:col>18</xdr:col>
      <xdr:colOff>1733664</xdr:colOff>
      <xdr:row>19</xdr:row>
      <xdr:rowOff>731600</xdr:rowOff>
    </xdr:to>
    <xdr:sp macro="" textlink="">
      <xdr:nvSpPr>
        <xdr:cNvPr id="66" name="Seta: para a Esquerda 65">
          <a:extLst>
            <a:ext uri="{FF2B5EF4-FFF2-40B4-BE49-F238E27FC236}">
              <a16:creationId xmlns:a16="http://schemas.microsoft.com/office/drawing/2014/main" id="{5AC50D9D-737C-4CB9-9B1D-DFBA9DBAA08B}"/>
            </a:ext>
          </a:extLst>
        </xdr:cNvPr>
        <xdr:cNvSpPr/>
      </xdr:nvSpPr>
      <xdr:spPr>
        <a:xfrm rot="10800000">
          <a:off x="17030700" y="577215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619125</xdr:colOff>
      <xdr:row>22</xdr:row>
      <xdr:rowOff>733425</xdr:rowOff>
    </xdr:from>
    <xdr:to>
      <xdr:col>18</xdr:col>
      <xdr:colOff>1686039</xdr:colOff>
      <xdr:row>23</xdr:row>
      <xdr:rowOff>102950</xdr:rowOff>
    </xdr:to>
    <xdr:sp macro="" textlink="">
      <xdr:nvSpPr>
        <xdr:cNvPr id="44" name="Seta: para a Esquerda 43">
          <a:extLst>
            <a:ext uri="{FF2B5EF4-FFF2-40B4-BE49-F238E27FC236}">
              <a16:creationId xmlns:a16="http://schemas.microsoft.com/office/drawing/2014/main" id="{BE5896A8-E03C-47B8-8DFC-CFA9891B844D}"/>
            </a:ext>
          </a:extLst>
        </xdr:cNvPr>
        <xdr:cNvSpPr/>
      </xdr:nvSpPr>
      <xdr:spPr>
        <a:xfrm rot="10800000">
          <a:off x="16411575" y="7620000"/>
          <a:ext cx="1066914" cy="264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pelpapeisespeciais.com/produtos/papel-couche-brilho-115g-66x96/%20%20%20%20Acesso:%2031/10/2023,%20&#224;s%2013:15" TargetMode="External"/><Relationship Id="rId2" Type="http://schemas.openxmlformats.org/officeDocument/2006/relationships/hyperlink" Target="https://unipelpapeisespeciais.com/produtos/papel-couche-brilho-210g-66x96/?variant=624146187%20%20%20%20%20%20%20%20%20%20%20%20%20%20%20Acesso:%2030/5/2023,%20&#224;s%2015:22" TargetMode="External"/><Relationship Id="rId1" Type="http://schemas.openxmlformats.org/officeDocument/2006/relationships/hyperlink" Target="https://unipelpapeisespeciais.com/produtos/papel-couche-brilho-210g-66x96/?variant=624146187%20%20%20%20%20%20%20%20%20%20%20%20%20%20%20Acesso:%2030/5/2023,%20&#224;s%2015:2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roduto.mercadolivre.com.br/MLB-1749574891-100-papel-couche-170g-%20%20%20%20%20%20%20%20%20%20%20%20%20%20Acesso:%2031/10/2023,%20&#224;s%2013:2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produto.mercadolivre.com.br/MLB-3642420542-bobina-wire-o-branco-916-3x1-p-110fls-21000-aneis-_JM?matt_tool=97591216&amp;matt_wor&#8230;%201/5%20%20%20%20%20%20Acesso:%2023/05/2023,%20&#224;s%2014:24" TargetMode="External"/><Relationship Id="rId2" Type="http://schemas.openxmlformats.org/officeDocument/2006/relationships/hyperlink" Target="https://produto.mercadolivre.com.br/MLB-3642420542-bobina-wire-o-branco-916-3x1-p-110fls-21000-aneis-_JM?matt_tool=97591216&amp;matt_wor&#8230;%20%20%20%20%20%20Acesso:%2023/5/2023,%20&#224;s%2014:24" TargetMode="External"/><Relationship Id="rId1" Type="http://schemas.openxmlformats.org/officeDocument/2006/relationships/hyperlink" Target="https://produto.mercadolivre.com.br/MLB-2179682688-bobina-wire-o-3x1-branco-516-para-50-fls-63000-aneis-_JM?matt_tool=79588531&amp;matt_&#8230;%201/3%20%20%20%20%20%20%20%20%20%20%20%20%20%20%20%20%20%20%20%20%20%20%20%20Acesso:%2023/5/2023,%20&#224;s%2014:19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produto.mercadolivre.com.br/MLB-3103928222-pacote-off-set-75g-66x96-com-500-fls-_J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leroymerlin.com.br/primer-manta-vedacit-18l-preta-vedacit_870064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brap.com.br/carrinho/index%20%20%20%20%20%20%20%20%20%20%20%20%20%20%20%20%20%20%20%20%20%20%20%20%20%20%20%20%20Acesso:%2031/10/2023,%20&#224;s%2013:3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apelavulso.com.br/produto/cartonagem/papel-duodesign-cartao/papel-cartao-duo-design-avulso/%20Acesso:%2022/5/2023,%20&#224;s%2018:5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produto.mercadolivre.com.br/MLB-1608950604-agua-deionizada-desmineralizada-ultra-pura-50-l-com-laudo-_JM%20%20%20Acesso%2023/5/2023,%20&#224;s%2015:06" TargetMode="External"/><Relationship Id="rId1" Type="http://schemas.openxmlformats.org/officeDocument/2006/relationships/hyperlink" Target="https://produto.mercadolivre.com.br/MLB-1514291634-goma-arabica-100-orgnica-2-x-1-kg-altezza-total-2-kgs-_JM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huawcontato@gmail.com" TargetMode="External"/><Relationship Id="rId7" Type="http://schemas.openxmlformats.org/officeDocument/2006/relationships/hyperlink" Target="https://www.amazon.com.br/Pritt-escrit&#243;rio-transparente-adequada-Embalagem/dp/B077J62FM3/ref=asc_df_B077J62FM3/?tag=googleshopp00-&#8230;%20Acesso%2023/5/2023,%20&#224;s%2013:44" TargetMode="External"/><Relationship Id="rId2" Type="http://schemas.openxmlformats.org/officeDocument/2006/relationships/hyperlink" Target="https://www.huaw.com.br/MLB-3248495975-fita-dupla-face-430-transparente-polipropileno-18mmx30m-4un-_JM?gclid=EAIaIQobChMIv4a9hPCL&#8230;%20%20%20%20Acesso25/5/2023,%20&#224;s%2013:39" TargetMode="External"/><Relationship Id="rId1" Type="http://schemas.openxmlformats.org/officeDocument/2006/relationships/hyperlink" Target="https://www.amazon.com.br/Toalha-Industrial-Pralim-29x29-Unidades/dp/B07YQ7HX5L?source=ps-sl-shoppingads-lpcontext&amp;ref_=fplfs&amp;psc=1&amp;&#8230;%20Acesso:%2022/5/2023,%20&#224;s%2019:01" TargetMode="External"/><Relationship Id="rId6" Type="http://schemas.openxmlformats.org/officeDocument/2006/relationships/hyperlink" Target="https://produto.mercadolivre.com.br/MLB-1292088742-cola-granulada-hot-melt-branca-5kg-alta-temperatura-_JM?matt_tool=79588531&amp;matt_wo&#8230;%20Acesso%2023/5/2023,%20&#224;s%2013:50" TargetMode="External"/><Relationship Id="rId5" Type="http://schemas.openxmlformats.org/officeDocument/2006/relationships/hyperlink" Target="https://produto.mercadolivre.com.br/MLB-1595717832-caneta-retoque-super-black-fosco-birchwood-casey-_JM?matt_tool=18956390&amp;utm_sourc&#8230;%20Acesso:%2024/5/2023,%20&#224;s%2015:18" TargetMode="External"/><Relationship Id="rId4" Type="http://schemas.openxmlformats.org/officeDocument/2006/relationships/hyperlink" Target="https://www.magazineluiza.com.br/fita-dupla-face-18x30-pp-4rl-adelbras/p/bg1084bgaa/pa/fdfa/?&amp;seller_id=atacadosaopaulo&amp;utm_source=googl&#8230;%20Acesso:%2023/5/2023,%20&#224;s%2013:41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774F-CA6F-46F5-A18F-13E48161A88A}">
  <sheetPr>
    <tabColor theme="4" tint="-0.249977111117893"/>
  </sheetPr>
  <dimension ref="A1:AU79"/>
  <sheetViews>
    <sheetView showGridLines="0" topLeftCell="A46" zoomScaleNormal="100" workbookViewId="0">
      <selection activeCell="J50" sqref="J50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6.85546875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4.42578125" style="13" bestFit="1" customWidth="1"/>
    <col min="11" max="11" width="12" style="13" bestFit="1" customWidth="1"/>
    <col min="12" max="12" width="14.5703125" bestFit="1" customWidth="1"/>
    <col min="13" max="13" width="7.28515625" customWidth="1"/>
    <col min="14" max="14" width="14.28515625" style="65" customWidth="1"/>
    <col min="15" max="15" width="9.140625" bestFit="1" customWidth="1"/>
    <col min="16" max="16" width="30.42578125" customWidth="1"/>
    <col min="17" max="17" width="12.42578125" style="22" customWidth="1"/>
    <col min="18" max="18" width="19.5703125" customWidth="1"/>
    <col min="19" max="19" width="29.28515625" customWidth="1"/>
    <col min="20" max="20" width="14" bestFit="1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63.85546875" customWidth="1"/>
    <col min="37" max="37" width="13.28515625" customWidth="1"/>
  </cols>
  <sheetData>
    <row r="1" spans="1:47" ht="26.25" x14ac:dyDescent="0.25">
      <c r="AB1" s="319" t="s">
        <v>1</v>
      </c>
      <c r="AC1" s="315"/>
      <c r="AD1" s="315"/>
      <c r="AE1" s="315"/>
      <c r="AF1" s="315"/>
      <c r="AG1" s="315"/>
      <c r="AH1" s="315"/>
      <c r="AI1" s="315"/>
      <c r="AJ1" s="308"/>
      <c r="AK1" s="316"/>
      <c r="AL1" s="305"/>
      <c r="AM1" s="305"/>
      <c r="AN1" s="306"/>
      <c r="AO1" s="306"/>
      <c r="AP1" s="306"/>
      <c r="AQ1" s="306"/>
      <c r="AR1" s="306"/>
      <c r="AS1" s="306"/>
      <c r="AT1" s="247"/>
      <c r="AU1" s="247"/>
    </row>
    <row r="2" spans="1:47" ht="15.75" customHeight="1" thickBot="1" x14ac:dyDescent="0.3">
      <c r="AB2" s="318"/>
      <c r="AC2" s="309"/>
      <c r="AD2" s="309"/>
      <c r="AE2" s="309"/>
      <c r="AF2" s="309"/>
      <c r="AG2" s="309"/>
      <c r="AH2" s="309"/>
      <c r="AI2" s="309"/>
      <c r="AJ2" s="309"/>
      <c r="AK2" s="309"/>
      <c r="AL2" s="317"/>
    </row>
    <row r="3" spans="1:47" ht="15.75" thickTop="1" x14ac:dyDescent="0.25">
      <c r="F3"/>
      <c r="G3" s="41"/>
      <c r="AB3" s="356" t="s">
        <v>2</v>
      </c>
      <c r="AC3" s="357"/>
      <c r="AD3" s="357"/>
      <c r="AE3" s="357"/>
      <c r="AF3" s="357"/>
      <c r="AG3" s="357"/>
      <c r="AH3" s="357"/>
      <c r="AI3" s="357"/>
      <c r="AJ3" s="357"/>
      <c r="AK3" s="356" t="s">
        <v>3</v>
      </c>
      <c r="AL3" s="310"/>
    </row>
    <row r="4" spans="1:47" x14ac:dyDescent="0.25">
      <c r="G4" s="414"/>
      <c r="H4" s="414"/>
      <c r="I4" s="414"/>
      <c r="J4" s="414"/>
      <c r="K4" s="414"/>
      <c r="L4" s="414"/>
      <c r="M4" s="414"/>
      <c r="N4" s="414"/>
      <c r="O4" s="414"/>
      <c r="P4" s="414"/>
      <c r="S4" s="155"/>
      <c r="AB4" s="358"/>
      <c r="AC4" s="359"/>
      <c r="AD4" s="359"/>
      <c r="AE4" s="359"/>
      <c r="AF4" s="359"/>
      <c r="AG4" s="359"/>
      <c r="AH4" s="359"/>
      <c r="AI4" s="359"/>
      <c r="AJ4" s="359"/>
      <c r="AK4" s="358"/>
      <c r="AL4" s="310"/>
    </row>
    <row r="5" spans="1:47" ht="22.5" customHeight="1" x14ac:dyDescent="0.25">
      <c r="G5" s="414"/>
      <c r="H5" s="414"/>
      <c r="I5" s="414"/>
      <c r="J5" s="414"/>
      <c r="K5" s="414"/>
      <c r="L5" s="414"/>
      <c r="M5" s="414"/>
      <c r="N5" s="414"/>
      <c r="O5" s="414"/>
      <c r="P5" s="414"/>
      <c r="AB5" s="312" t="s">
        <v>5</v>
      </c>
      <c r="AC5" s="307" t="s">
        <v>6</v>
      </c>
      <c r="AD5" s="307"/>
      <c r="AE5" s="307"/>
      <c r="AF5" s="307"/>
      <c r="AG5" s="307"/>
      <c r="AH5" s="307"/>
      <c r="AI5" s="307"/>
      <c r="AJ5" s="307"/>
      <c r="AK5" s="311" t="s">
        <v>7</v>
      </c>
      <c r="AL5" s="310"/>
    </row>
    <row r="6" spans="1:47" ht="25.5" customHeight="1" x14ac:dyDescent="0.25">
      <c r="A6" s="28" t="s">
        <v>80</v>
      </c>
      <c r="B6" s="28"/>
      <c r="G6" s="414"/>
      <c r="H6" s="414"/>
      <c r="I6" s="414"/>
      <c r="J6" s="414"/>
      <c r="K6" s="414"/>
      <c r="L6" s="414"/>
      <c r="M6" s="414"/>
      <c r="N6" s="414"/>
      <c r="O6" s="414"/>
      <c r="P6" s="414"/>
      <c r="AB6" s="312" t="s">
        <v>8</v>
      </c>
      <c r="AC6" s="307" t="s">
        <v>9</v>
      </c>
      <c r="AD6" s="307"/>
      <c r="AE6" s="307"/>
      <c r="AF6" s="307"/>
      <c r="AG6" s="307"/>
      <c r="AH6" s="307"/>
      <c r="AI6" s="307"/>
      <c r="AJ6" s="307"/>
      <c r="AK6" s="311" t="s">
        <v>7</v>
      </c>
      <c r="AL6" s="303"/>
    </row>
    <row r="7" spans="1:47" ht="28.5" customHeight="1" x14ac:dyDescent="0.25">
      <c r="A7" s="28" t="s">
        <v>83</v>
      </c>
      <c r="B7" s="28"/>
      <c r="G7" s="414"/>
      <c r="H7" s="414"/>
      <c r="I7" s="414"/>
      <c r="J7" s="414"/>
      <c r="K7" s="414"/>
      <c r="L7" s="414"/>
      <c r="M7" s="414"/>
      <c r="N7" s="414"/>
      <c r="O7" s="414"/>
      <c r="P7" s="414"/>
      <c r="AB7" s="312" t="s">
        <v>10</v>
      </c>
      <c r="AC7" s="307" t="s">
        <v>11</v>
      </c>
      <c r="AD7" s="307"/>
      <c r="AE7" s="307"/>
      <c r="AF7" s="307"/>
      <c r="AG7" s="307"/>
      <c r="AH7" s="307"/>
      <c r="AI7" s="307"/>
      <c r="AJ7" s="307"/>
      <c r="AK7" s="311" t="s">
        <v>12</v>
      </c>
      <c r="AL7" s="310"/>
      <c r="AP7" s="208"/>
    </row>
    <row r="8" spans="1:47" ht="30.75" customHeight="1" x14ac:dyDescent="0.25">
      <c r="A8" s="398" t="s">
        <v>94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12" t="s">
        <v>13</v>
      </c>
      <c r="AC8" s="307" t="s">
        <v>14</v>
      </c>
      <c r="AD8" s="307"/>
      <c r="AE8" s="307"/>
      <c r="AF8" s="307"/>
      <c r="AG8" s="307"/>
      <c r="AH8" s="307"/>
      <c r="AI8" s="307"/>
      <c r="AJ8" s="307"/>
      <c r="AK8" s="311" t="s">
        <v>7</v>
      </c>
      <c r="AL8" s="310"/>
    </row>
    <row r="9" spans="1:47" ht="30.75" customHeight="1" x14ac:dyDescent="0.25">
      <c r="A9" s="123" t="s">
        <v>84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12" t="s">
        <v>16</v>
      </c>
      <c r="AC9" s="307" t="s">
        <v>17</v>
      </c>
      <c r="AD9" s="307"/>
      <c r="AE9" s="307"/>
      <c r="AF9" s="307"/>
      <c r="AG9" s="307"/>
      <c r="AH9" s="307"/>
      <c r="AI9" s="307"/>
      <c r="AJ9" s="307"/>
      <c r="AK9" s="311" t="s">
        <v>7</v>
      </c>
      <c r="AL9" s="310"/>
    </row>
    <row r="10" spans="1:47" ht="29.25" customHeight="1" x14ac:dyDescent="0.25">
      <c r="A10" s="237" t="s">
        <v>307</v>
      </c>
      <c r="B10" s="238"/>
      <c r="C10" s="164"/>
      <c r="AB10" s="312" t="s">
        <v>19</v>
      </c>
      <c r="AC10" s="307" t="s">
        <v>81</v>
      </c>
      <c r="AD10" s="307"/>
      <c r="AE10" s="307"/>
      <c r="AF10" s="307"/>
      <c r="AG10" s="307"/>
      <c r="AH10" s="307"/>
      <c r="AI10" s="307"/>
      <c r="AJ10" s="307"/>
      <c r="AK10" s="311" t="s">
        <v>18</v>
      </c>
      <c r="AL10" s="303"/>
    </row>
    <row r="11" spans="1:47" ht="27" customHeight="1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12" t="s">
        <v>20</v>
      </c>
      <c r="AC11" s="307" t="s">
        <v>21</v>
      </c>
      <c r="AD11" s="307"/>
      <c r="AE11" s="307"/>
      <c r="AF11" s="307"/>
      <c r="AG11" s="307"/>
      <c r="AH11" s="307"/>
      <c r="AI11" s="307"/>
      <c r="AJ11" s="304"/>
      <c r="AK11" s="307" t="s">
        <v>7</v>
      </c>
      <c r="AL11" s="310"/>
    </row>
    <row r="12" spans="1:47" ht="31.5" customHeight="1" thickTop="1" x14ac:dyDescent="0.25">
      <c r="A12" s="24"/>
      <c r="B12" s="24"/>
      <c r="K12" s="58"/>
      <c r="AB12" s="312" t="s">
        <v>22</v>
      </c>
      <c r="AC12" s="307" t="s">
        <v>23</v>
      </c>
      <c r="AD12" s="307"/>
      <c r="AE12" s="307"/>
      <c r="AF12" s="307"/>
      <c r="AG12" s="307"/>
      <c r="AH12" s="307"/>
      <c r="AI12" s="307"/>
      <c r="AJ12" s="307"/>
      <c r="AK12" s="311" t="s">
        <v>7</v>
      </c>
      <c r="AL12" s="303"/>
    </row>
    <row r="13" spans="1:47" ht="29.2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A13" s="314"/>
      <c r="AB13" s="307" t="s">
        <v>24</v>
      </c>
      <c r="AC13" s="307" t="s">
        <v>25</v>
      </c>
      <c r="AD13" s="307"/>
      <c r="AE13" s="307"/>
      <c r="AF13" s="307"/>
      <c r="AG13" s="307"/>
      <c r="AH13" s="307"/>
      <c r="AI13" s="307"/>
      <c r="AJ13" s="304"/>
      <c r="AK13" s="307" t="s">
        <v>18</v>
      </c>
      <c r="AL13" s="310"/>
    </row>
    <row r="14" spans="1:47" ht="35.2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4</v>
      </c>
      <c r="L14" s="406" t="s">
        <v>126</v>
      </c>
      <c r="M14" s="406" t="s">
        <v>127</v>
      </c>
      <c r="N14" s="406" t="s">
        <v>128</v>
      </c>
      <c r="O14" s="408" t="s">
        <v>39</v>
      </c>
      <c r="P14" s="408"/>
      <c r="Q14" s="410" t="s">
        <v>60</v>
      </c>
      <c r="R14" s="410"/>
      <c r="AA14" s="314"/>
      <c r="AB14" s="307" t="s">
        <v>26</v>
      </c>
      <c r="AC14" s="307" t="s">
        <v>27</v>
      </c>
      <c r="AD14" s="307"/>
      <c r="AE14" s="307"/>
      <c r="AF14" s="307"/>
      <c r="AG14" s="307"/>
      <c r="AH14" s="307"/>
      <c r="AI14" s="307"/>
      <c r="AJ14" s="307"/>
      <c r="AK14" s="311" t="s">
        <v>7</v>
      </c>
      <c r="AL14" s="310"/>
    </row>
    <row r="15" spans="1:47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2" t="s">
        <v>40</v>
      </c>
      <c r="R15" s="72" t="s">
        <v>69</v>
      </c>
      <c r="AA15" s="313"/>
      <c r="AB15" s="307" t="s">
        <v>28</v>
      </c>
      <c r="AC15" s="307" t="s">
        <v>29</v>
      </c>
      <c r="AD15" s="307"/>
      <c r="AE15" s="307"/>
      <c r="AF15" s="307"/>
      <c r="AG15" s="307"/>
      <c r="AH15" s="307"/>
      <c r="AI15" s="307"/>
      <c r="AJ15" s="307"/>
      <c r="AK15" s="311" t="s">
        <v>18</v>
      </c>
      <c r="AL15" s="303"/>
    </row>
    <row r="16" spans="1:47" ht="37.5" customHeight="1" x14ac:dyDescent="0.25">
      <c r="A16" s="394">
        <v>1</v>
      </c>
      <c r="B16" s="57"/>
      <c r="C16" s="386" t="s">
        <v>85</v>
      </c>
      <c r="D16" s="388" t="s">
        <v>86</v>
      </c>
      <c r="E16" s="396">
        <v>30</v>
      </c>
      <c r="F16" s="172" t="s">
        <v>143</v>
      </c>
      <c r="G16" s="179" t="s">
        <v>199</v>
      </c>
      <c r="H16" s="23" t="s">
        <v>140</v>
      </c>
      <c r="I16" s="23" t="s">
        <v>136</v>
      </c>
      <c r="J16" s="215">
        <v>340.14</v>
      </c>
      <c r="K16" s="383">
        <f>AVERAGE(J16:J20)</f>
        <v>577.71600000000001</v>
      </c>
      <c r="L16" s="376">
        <f>K16*1.25</f>
        <v>722.14499999999998</v>
      </c>
      <c r="M16" s="376">
        <f>K16*0.75</f>
        <v>433.28700000000003</v>
      </c>
      <c r="N16" s="148" t="str">
        <f>IF(J16&gt;L$16,"EXCESSIVAMENTE ELEVADO",IF(J16&lt;M$16,"INEXEQUÍVEL","VÁLIDO"))</f>
        <v>INEXEQUÍVEL</v>
      </c>
      <c r="O16" s="147">
        <f>J16/K$16</f>
        <v>0.58876679891157591</v>
      </c>
      <c r="P16" s="149" t="s">
        <v>75</v>
      </c>
      <c r="Q16" s="373">
        <f>ROUND(AVERAGE(J17:J19),2)</f>
        <v>596.38</v>
      </c>
      <c r="R16" s="370">
        <f>E16*Q16</f>
        <v>17891.400000000001</v>
      </c>
      <c r="T16" s="360" t="s">
        <v>62</v>
      </c>
      <c r="U16" s="361"/>
      <c r="V16" s="361"/>
      <c r="W16" s="361"/>
      <c r="X16" s="362"/>
      <c r="Y16" s="129" t="s">
        <v>66</v>
      </c>
      <c r="Z16" s="130"/>
      <c r="AB16" s="312" t="s">
        <v>28</v>
      </c>
      <c r="AC16" s="307" t="s">
        <v>29</v>
      </c>
      <c r="AD16" s="307"/>
      <c r="AE16" s="307"/>
      <c r="AF16" s="307"/>
      <c r="AG16" s="307"/>
      <c r="AH16" s="307"/>
      <c r="AI16" s="307"/>
      <c r="AJ16" s="307"/>
      <c r="AK16" s="311" t="s">
        <v>18</v>
      </c>
      <c r="AL16" s="310"/>
    </row>
    <row r="17" spans="1:38" ht="102" customHeight="1" x14ac:dyDescent="0.25">
      <c r="A17" s="395"/>
      <c r="B17" s="57"/>
      <c r="C17" s="387"/>
      <c r="D17" s="389"/>
      <c r="E17" s="397"/>
      <c r="F17" s="243" t="s">
        <v>278</v>
      </c>
      <c r="G17" s="168" t="s">
        <v>200</v>
      </c>
      <c r="H17" s="23" t="s">
        <v>250</v>
      </c>
      <c r="I17" s="23" t="s">
        <v>138</v>
      </c>
      <c r="J17" s="215">
        <v>600</v>
      </c>
      <c r="K17" s="384"/>
      <c r="L17" s="377"/>
      <c r="M17" s="377"/>
      <c r="N17" s="148" t="str">
        <f>IF(J17&gt;L$16,"EXCESSIVAMENTE ELEVADO",IF(J17&lt;M$16,"INEXEQUÍVEL","VÁLIDO"))</f>
        <v>VÁLIDO</v>
      </c>
      <c r="O17" s="144">
        <f>(J17-K16)/K16</f>
        <v>3.8572585838024205E-2</v>
      </c>
      <c r="P17" s="244" t="s">
        <v>76</v>
      </c>
      <c r="Q17" s="374"/>
      <c r="R17" s="371"/>
      <c r="T17" s="193"/>
      <c r="U17" s="194"/>
      <c r="V17" s="194"/>
      <c r="W17" s="194"/>
      <c r="X17" s="195"/>
      <c r="Y17" s="196"/>
      <c r="Z17" s="197"/>
      <c r="AB17" s="353" t="s">
        <v>298</v>
      </c>
      <c r="AC17" s="354"/>
      <c r="AD17" s="354"/>
      <c r="AE17" s="354"/>
      <c r="AF17" s="354"/>
      <c r="AG17" s="354"/>
      <c r="AH17" s="354"/>
      <c r="AI17" s="354"/>
      <c r="AJ17" s="354"/>
      <c r="AK17" s="355"/>
      <c r="AL17" s="303"/>
    </row>
    <row r="18" spans="1:38" ht="62.45" customHeight="1" x14ac:dyDescent="0.25">
      <c r="A18" s="395"/>
      <c r="B18" s="57"/>
      <c r="C18" s="387"/>
      <c r="D18" s="389"/>
      <c r="E18" s="397"/>
      <c r="F18" s="143" t="s">
        <v>141</v>
      </c>
      <c r="G18" s="23" t="s">
        <v>141</v>
      </c>
      <c r="H18" s="23" t="s">
        <v>140</v>
      </c>
      <c r="I18" s="23" t="s">
        <v>136</v>
      </c>
      <c r="J18" s="27">
        <v>580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144">
        <f>(J18-K$16)/K16</f>
        <v>3.953499643423398E-3</v>
      </c>
      <c r="P18" s="244" t="s">
        <v>76</v>
      </c>
      <c r="Q18" s="374"/>
      <c r="R18" s="371"/>
      <c r="T18" s="87" t="s">
        <v>4</v>
      </c>
      <c r="U18" s="88" t="s">
        <v>63</v>
      </c>
      <c r="V18" s="89" t="s">
        <v>64</v>
      </c>
      <c r="W18" s="88" t="s">
        <v>65</v>
      </c>
      <c r="X18" s="90" t="s">
        <v>15</v>
      </c>
      <c r="Y18" s="91">
        <v>0.25</v>
      </c>
      <c r="Z18" s="92">
        <v>0.75</v>
      </c>
      <c r="AB18" s="368" t="s">
        <v>297</v>
      </c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</row>
    <row r="19" spans="1:38" ht="61.9" customHeight="1" thickBot="1" x14ac:dyDescent="0.3">
      <c r="A19" s="395"/>
      <c r="B19" s="57"/>
      <c r="C19" s="387"/>
      <c r="D19" s="389"/>
      <c r="E19" s="397"/>
      <c r="F19" s="172" t="s">
        <v>311</v>
      </c>
      <c r="G19" s="168" t="s">
        <v>199</v>
      </c>
      <c r="H19" s="59" t="s">
        <v>135</v>
      </c>
      <c r="I19" s="59" t="s">
        <v>136</v>
      </c>
      <c r="J19" s="27">
        <v>609.15</v>
      </c>
      <c r="K19" s="384"/>
      <c r="L19" s="377"/>
      <c r="M19" s="377"/>
      <c r="N19" s="126" t="str">
        <f>IF(J19&gt;L$16,"EXCESSIVAMENTE ELEVADO",IF(J19&lt;M$16,"INEXEQUÍVEL","VÁLIDO"))</f>
        <v>VÁLIDO</v>
      </c>
      <c r="O19" s="144">
        <f>(J19-K$16)/K$16</f>
        <v>5.4410817772054032E-2</v>
      </c>
      <c r="P19" s="244" t="s">
        <v>76</v>
      </c>
      <c r="Q19" s="374"/>
      <c r="R19" s="371"/>
      <c r="T19" s="339">
        <f>AVERAGE(J17:J19)</f>
        <v>596.38333333333333</v>
      </c>
      <c r="U19" s="94">
        <f>_xlfn.STDEV.S(J17:J19)</f>
        <v>14.907744072572921</v>
      </c>
      <c r="V19" s="95">
        <f>(U19/T19)*100</f>
        <v>2.4996915975585483</v>
      </c>
      <c r="W19" s="96" t="str">
        <f>IF(V19&gt;25,"Mediana","Média")</f>
        <v>Média</v>
      </c>
      <c r="X19" s="97">
        <f>MIN(J17:J19)</f>
        <v>580</v>
      </c>
      <c r="Y19" s="98" t="s">
        <v>70</v>
      </c>
      <c r="Z19" s="99" t="s">
        <v>71</v>
      </c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</row>
    <row r="20" spans="1:38" ht="38.25" x14ac:dyDescent="0.25">
      <c r="A20" s="411"/>
      <c r="B20" s="57"/>
      <c r="C20" s="387"/>
      <c r="D20" s="389"/>
      <c r="E20" s="397"/>
      <c r="F20" s="172" t="s">
        <v>124</v>
      </c>
      <c r="G20" s="179" t="s">
        <v>199</v>
      </c>
      <c r="H20" s="68" t="s">
        <v>137</v>
      </c>
      <c r="I20" s="68" t="s">
        <v>138</v>
      </c>
      <c r="J20" s="27">
        <v>759.29</v>
      </c>
      <c r="K20" s="385"/>
      <c r="L20" s="378"/>
      <c r="M20" s="378"/>
      <c r="N20" s="148" t="str">
        <f>IF(J20&gt;L$16,"EXCESSIVAMENTE ELEVADO",IF(J20&lt;M$16,"INEXEQUÍVEL","VÁLIDO"))</f>
        <v>EXCESSIVAMENTE ELEVADO</v>
      </c>
      <c r="O20" s="147">
        <f>(J20-K$16)/K$16</f>
        <v>0.31429629783492224</v>
      </c>
      <c r="P20" s="149" t="s">
        <v>76</v>
      </c>
      <c r="Q20" s="375"/>
      <c r="R20" s="372"/>
      <c r="T20" s="22"/>
      <c r="AB20" s="133"/>
      <c r="AC20" s="133"/>
      <c r="AD20" s="133"/>
      <c r="AE20" s="133"/>
      <c r="AF20" s="133"/>
      <c r="AG20" s="133"/>
      <c r="AH20" s="134"/>
      <c r="AI20" s="133"/>
      <c r="AJ20" s="133"/>
      <c r="AK20" s="133"/>
      <c r="AL20" s="118"/>
    </row>
    <row r="21" spans="1:38" s="20" customFormat="1" ht="21.75" customHeight="1" thickBot="1" x14ac:dyDescent="0.3">
      <c r="A21" s="379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70"/>
      <c r="V21" s="51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120"/>
    </row>
    <row r="22" spans="1:38" ht="41.45" customHeight="1" x14ac:dyDescent="0.25">
      <c r="A22" s="394">
        <v>2</v>
      </c>
      <c r="B22" s="394"/>
      <c r="C22" s="386" t="s">
        <v>87</v>
      </c>
      <c r="D22" s="388" t="s">
        <v>86</v>
      </c>
      <c r="E22" s="396">
        <v>30</v>
      </c>
      <c r="F22" s="172" t="s">
        <v>144</v>
      </c>
      <c r="G22" s="168" t="s">
        <v>199</v>
      </c>
      <c r="H22" s="23" t="s">
        <v>137</v>
      </c>
      <c r="I22" s="68" t="s">
        <v>138</v>
      </c>
      <c r="J22" s="216">
        <v>485.47</v>
      </c>
      <c r="K22" s="383">
        <f>AVERAGE(J22:J25)</f>
        <v>765.54750000000013</v>
      </c>
      <c r="L22" s="376">
        <f>K22*1.25</f>
        <v>956.93437500000016</v>
      </c>
      <c r="M22" s="376">
        <f>K22*0.75</f>
        <v>574.1606250000001</v>
      </c>
      <c r="N22" s="76" t="str">
        <f>IF(J22&gt;$L$22,"EXCESSIVAMENTE ELEVADO",IF(J22&lt;$M$22,"INEXEQUÍVEL","VÁLIDO"))</f>
        <v>INEXEQUÍVEL</v>
      </c>
      <c r="O22" s="145">
        <f>J22/K22</f>
        <v>0.63414745655886795</v>
      </c>
      <c r="P22" s="151" t="s">
        <v>73</v>
      </c>
      <c r="Q22" s="373">
        <f>ROUND(AVERAGE(J23:J25),2)</f>
        <v>858.91</v>
      </c>
      <c r="R22" s="370">
        <f>E22*Q22</f>
        <v>25767.3</v>
      </c>
      <c r="T22" s="360" t="s">
        <v>62</v>
      </c>
      <c r="U22" s="361"/>
      <c r="V22" s="361"/>
      <c r="W22" s="361"/>
      <c r="X22" s="362"/>
      <c r="Y22" s="363" t="s">
        <v>66</v>
      </c>
      <c r="Z22" s="364"/>
    </row>
    <row r="23" spans="1:38" ht="106.5" customHeight="1" x14ac:dyDescent="0.25">
      <c r="A23" s="395"/>
      <c r="B23" s="395"/>
      <c r="C23" s="387"/>
      <c r="D23" s="389"/>
      <c r="E23" s="397"/>
      <c r="F23" s="243" t="s">
        <v>279</v>
      </c>
      <c r="G23" s="179"/>
      <c r="H23" s="68" t="s">
        <v>251</v>
      </c>
      <c r="I23" s="64" t="s">
        <v>225</v>
      </c>
      <c r="J23" s="216">
        <v>813.5</v>
      </c>
      <c r="K23" s="384"/>
      <c r="L23" s="377"/>
      <c r="M23" s="377"/>
      <c r="N23" s="76" t="str">
        <f>IF(J23&gt;$L$22,"EXCESSIVAMENTE ELEVADO",IF(J23&lt;$M$22,"INEXEQUÍVEL","VÁLIDO"))</f>
        <v>VÁLIDO</v>
      </c>
      <c r="O23" s="152">
        <f>(J23-K22)/K22</f>
        <v>6.2638177252227797E-2</v>
      </c>
      <c r="P23" s="150" t="s">
        <v>130</v>
      </c>
      <c r="Q23" s="374"/>
      <c r="R23" s="371"/>
      <c r="T23" s="193"/>
      <c r="U23" s="194"/>
      <c r="V23" s="194"/>
      <c r="W23" s="194"/>
      <c r="X23" s="195"/>
      <c r="Y23" s="196"/>
      <c r="Z23" s="197"/>
    </row>
    <row r="24" spans="1:38" ht="50.25" customHeight="1" x14ac:dyDescent="0.25">
      <c r="A24" s="395"/>
      <c r="B24" s="395"/>
      <c r="C24" s="387"/>
      <c r="D24" s="389"/>
      <c r="E24" s="397"/>
      <c r="F24" s="142" t="s">
        <v>141</v>
      </c>
      <c r="G24" s="168" t="s">
        <v>199</v>
      </c>
      <c r="H24" s="23" t="s">
        <v>140</v>
      </c>
      <c r="I24" s="23" t="s">
        <v>136</v>
      </c>
      <c r="J24" s="185">
        <v>860</v>
      </c>
      <c r="K24" s="384"/>
      <c r="L24" s="377"/>
      <c r="M24" s="377"/>
      <c r="N24" s="76" t="str">
        <f>IF(J24&gt;$L$22,"EXCESSIVAMENTE ELEVADO",IF(J24&lt;$M$22,"INEXEQUÍVEL","VÁLIDO"))</f>
        <v>VÁLIDO</v>
      </c>
      <c r="O24" s="152">
        <f>(J24-K22)/K22</f>
        <v>0.12337901959055429</v>
      </c>
      <c r="P24" s="150" t="s">
        <v>130</v>
      </c>
      <c r="Q24" s="374"/>
      <c r="R24" s="371"/>
      <c r="T24" s="87" t="s">
        <v>4</v>
      </c>
      <c r="U24" s="88" t="s">
        <v>63</v>
      </c>
      <c r="V24" s="89" t="s">
        <v>64</v>
      </c>
      <c r="W24" s="88" t="s">
        <v>65</v>
      </c>
      <c r="X24" s="90" t="s">
        <v>15</v>
      </c>
      <c r="Y24" s="91">
        <v>0.25</v>
      </c>
      <c r="Z24" s="92">
        <v>0.75</v>
      </c>
    </row>
    <row r="25" spans="1:38" ht="51.75" thickBot="1" x14ac:dyDescent="0.3">
      <c r="A25" s="395"/>
      <c r="B25" s="395"/>
      <c r="C25" s="387"/>
      <c r="D25" s="389"/>
      <c r="E25" s="397"/>
      <c r="F25" s="172" t="s">
        <v>311</v>
      </c>
      <c r="G25" s="179" t="s">
        <v>199</v>
      </c>
      <c r="H25" s="23" t="s">
        <v>135</v>
      </c>
      <c r="I25" s="23" t="s">
        <v>136</v>
      </c>
      <c r="J25" s="216">
        <v>903.22</v>
      </c>
      <c r="K25" s="385"/>
      <c r="L25" s="378"/>
      <c r="M25" s="378"/>
      <c r="N25" s="76" t="str">
        <f>IF(J25&gt;$L$22,"EXCESSIVAMENTE ELEVADO",IF(J25&lt;$M$22,"INEXEQUÍVEL","VÁLIDO"))</f>
        <v>VÁLIDO</v>
      </c>
      <c r="O25" s="152">
        <f>(J25-K22)/K22</f>
        <v>0.17983534659834938</v>
      </c>
      <c r="P25" s="150" t="s">
        <v>130</v>
      </c>
      <c r="Q25" s="375"/>
      <c r="R25" s="372"/>
      <c r="T25" s="93">
        <f>AVERAGE(J23:J25)</f>
        <v>858.90666666666675</v>
      </c>
      <c r="U25" s="94">
        <f>_xlfn.STDEV.S(J23:J25)</f>
        <v>44.869991456800328</v>
      </c>
      <c r="V25" s="95">
        <f>(U25/T25)*100</f>
        <v>5.2240823360862247</v>
      </c>
      <c r="W25" s="96" t="str">
        <f>IF(V25&gt;25,"Mediana","Média")</f>
        <v>Média</v>
      </c>
      <c r="X25" s="97">
        <f>MIN(J23:J25)</f>
        <v>813.5</v>
      </c>
      <c r="Y25" s="98" t="s">
        <v>70</v>
      </c>
      <c r="Z25" s="99" t="s">
        <v>71</v>
      </c>
    </row>
    <row r="26" spans="1:38" s="20" customFormat="1" ht="21.75" customHeight="1" thickBot="1" x14ac:dyDescent="0.3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70"/>
      <c r="V26" s="51"/>
    </row>
    <row r="27" spans="1:38" ht="50.45" customHeight="1" x14ac:dyDescent="0.25">
      <c r="A27" s="394">
        <v>3</v>
      </c>
      <c r="B27" s="394"/>
      <c r="C27" s="386" t="s">
        <v>88</v>
      </c>
      <c r="D27" s="388" t="s">
        <v>86</v>
      </c>
      <c r="E27" s="396">
        <v>40</v>
      </c>
      <c r="F27" s="142" t="s">
        <v>141</v>
      </c>
      <c r="G27" s="59" t="s">
        <v>141</v>
      </c>
      <c r="H27" s="23" t="s">
        <v>140</v>
      </c>
      <c r="I27" s="59" t="s">
        <v>136</v>
      </c>
      <c r="J27" s="184">
        <v>1060</v>
      </c>
      <c r="K27" s="383">
        <f>AVERAGE(J27:J29)</f>
        <v>1196.76</v>
      </c>
      <c r="L27" s="376">
        <f>K27*1.25</f>
        <v>1495.95</v>
      </c>
      <c r="M27" s="376">
        <f>K27*0.75</f>
        <v>897.56999999999994</v>
      </c>
      <c r="N27" s="73" t="str">
        <f>IF(J27&gt;$L$27,"EXCESSIVAMENTE ELEVADO",IF(J27&lt;$M$27,"INEXEQUÍVEL","VÁLIDO"))</f>
        <v>VÁLIDO</v>
      </c>
      <c r="O27" s="152">
        <f>J27/K27</f>
        <v>0.88572479026705442</v>
      </c>
      <c r="P27" s="150" t="s">
        <v>73</v>
      </c>
      <c r="Q27" s="373">
        <f>ROUND(AVERAGE(J27:J29),2)</f>
        <v>1196.76</v>
      </c>
      <c r="R27" s="370">
        <f>E27*Q27</f>
        <v>47870.400000000001</v>
      </c>
      <c r="T27" s="360" t="s">
        <v>62</v>
      </c>
      <c r="U27" s="361"/>
      <c r="V27" s="361"/>
      <c r="W27" s="361"/>
      <c r="X27" s="362"/>
      <c r="Y27" s="363" t="s">
        <v>66</v>
      </c>
      <c r="Z27" s="364"/>
    </row>
    <row r="28" spans="1:38" ht="61.15" customHeight="1" x14ac:dyDescent="0.25">
      <c r="A28" s="395"/>
      <c r="B28" s="395"/>
      <c r="C28" s="387"/>
      <c r="D28" s="389"/>
      <c r="E28" s="397"/>
      <c r="F28" s="172" t="s">
        <v>311</v>
      </c>
      <c r="G28" s="23" t="s">
        <v>201</v>
      </c>
      <c r="H28" s="59" t="s">
        <v>135</v>
      </c>
      <c r="I28" s="59" t="s">
        <v>136</v>
      </c>
      <c r="J28" s="351">
        <v>1155.28</v>
      </c>
      <c r="K28" s="384"/>
      <c r="L28" s="377"/>
      <c r="M28" s="377"/>
      <c r="N28" s="73" t="str">
        <f>IF(J28&gt;$L$27,"EXCESSIVAMENTE ELEVADO",IF(J28&lt;$M$27,"INEXEQUÍVEL","VÁLIDO"))</f>
        <v>VÁLIDO</v>
      </c>
      <c r="O28" s="152">
        <f>J28/K27</f>
        <v>0.96533975066011568</v>
      </c>
      <c r="P28" s="150" t="s">
        <v>82</v>
      </c>
      <c r="Q28" s="374"/>
      <c r="R28" s="371"/>
      <c r="S28" s="247"/>
      <c r="T28" s="87" t="s">
        <v>4</v>
      </c>
      <c r="U28" s="88" t="s">
        <v>63</v>
      </c>
      <c r="V28" s="89" t="s">
        <v>64</v>
      </c>
      <c r="W28" s="88" t="s">
        <v>65</v>
      </c>
      <c r="X28" s="90" t="s">
        <v>15</v>
      </c>
      <c r="Y28" s="91">
        <v>0.25</v>
      </c>
      <c r="Z28" s="92">
        <v>0.75</v>
      </c>
    </row>
    <row r="29" spans="1:38" ht="90.75" thickBot="1" x14ac:dyDescent="0.3">
      <c r="A29" s="395"/>
      <c r="B29" s="395"/>
      <c r="C29" s="387"/>
      <c r="D29" s="389"/>
      <c r="E29" s="397"/>
      <c r="F29" s="171" t="s">
        <v>146</v>
      </c>
      <c r="G29" s="68" t="s">
        <v>200</v>
      </c>
      <c r="H29" s="23" t="s">
        <v>147</v>
      </c>
      <c r="I29" s="23" t="s">
        <v>138</v>
      </c>
      <c r="J29" s="27">
        <v>1375</v>
      </c>
      <c r="K29" s="385"/>
      <c r="L29" s="378"/>
      <c r="M29" s="378"/>
      <c r="N29" s="73" t="str">
        <f>IF(J29&gt;$L$27,"EXCESSIVAMENTE ELEVADO",IF(J29&lt;$M$27,"INEXEQUÍVEL","VÁLIDO"))</f>
        <v>VÁLIDO</v>
      </c>
      <c r="O29" s="152">
        <f>(J29-K27)/K27</f>
        <v>0.14893545907282998</v>
      </c>
      <c r="P29" s="153" t="s">
        <v>76</v>
      </c>
      <c r="Q29" s="375"/>
      <c r="R29" s="372"/>
      <c r="T29" s="93">
        <f>AVERAGE(J27:J29)</f>
        <v>1196.76</v>
      </c>
      <c r="U29" s="94">
        <f>_xlfn.STDEV.S(J27:J29)</f>
        <v>161.54470836273254</v>
      </c>
      <c r="V29" s="95">
        <f>(U29/T29)*100</f>
        <v>13.49850499371073</v>
      </c>
      <c r="W29" s="96" t="str">
        <f>IF(V29&gt;25,"Mediana","Média")</f>
        <v>Média</v>
      </c>
      <c r="X29" s="97">
        <f>MIN(J27:J29)</f>
        <v>1060</v>
      </c>
      <c r="Y29" s="98" t="s">
        <v>70</v>
      </c>
      <c r="Z29" s="99" t="s">
        <v>71</v>
      </c>
    </row>
    <row r="30" spans="1:38" s="20" customFormat="1" ht="21.75" customHeight="1" thickBot="1" x14ac:dyDescent="0.3">
      <c r="A30" s="379" t="s">
        <v>68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112"/>
    </row>
    <row r="31" spans="1:38" ht="58.9" customHeight="1" x14ac:dyDescent="0.25">
      <c r="A31" s="419">
        <v>4</v>
      </c>
      <c r="B31" s="394"/>
      <c r="C31" s="386" t="s">
        <v>89</v>
      </c>
      <c r="D31" s="388" t="s">
        <v>86</v>
      </c>
      <c r="E31" s="396">
        <v>200</v>
      </c>
      <c r="F31" s="142" t="s">
        <v>142</v>
      </c>
      <c r="G31" s="59" t="s">
        <v>141</v>
      </c>
      <c r="H31" s="23" t="s">
        <v>140</v>
      </c>
      <c r="I31" s="59" t="s">
        <v>136</v>
      </c>
      <c r="J31" s="184">
        <v>450</v>
      </c>
      <c r="K31" s="383">
        <f>AVERAGE(J31:J33)</f>
        <v>474.41666666666669</v>
      </c>
      <c r="L31" s="376">
        <f>K31*1.25</f>
        <v>593.02083333333337</v>
      </c>
      <c r="M31" s="376">
        <f>K31*0.75</f>
        <v>355.8125</v>
      </c>
      <c r="N31" s="73" t="str">
        <f>IF(J31&gt;$L$31,"EXCESSIVAMENTE ELEVADO",IF(J31&lt;M31,"INEXEQUÍVEL","VÁLIDO"))</f>
        <v>VÁLIDO</v>
      </c>
      <c r="O31" s="152">
        <f>J31/K31</f>
        <v>0.94853328649218338</v>
      </c>
      <c r="P31" s="150" t="s">
        <v>73</v>
      </c>
      <c r="Q31" s="373">
        <f>ROUND(AVERAGE(J31:J33),2)</f>
        <v>474.42</v>
      </c>
      <c r="R31" s="370">
        <f>E31*Q31</f>
        <v>94884</v>
      </c>
      <c r="T31" s="360" t="s">
        <v>62</v>
      </c>
      <c r="U31" s="361"/>
      <c r="V31" s="361"/>
      <c r="W31" s="361"/>
      <c r="X31" s="362"/>
      <c r="Y31" s="363" t="s">
        <v>66</v>
      </c>
      <c r="Z31" s="364"/>
    </row>
    <row r="32" spans="1:38" ht="58.9" customHeight="1" x14ac:dyDescent="0.25">
      <c r="A32" s="420"/>
      <c r="B32" s="395"/>
      <c r="C32" s="387"/>
      <c r="D32" s="389"/>
      <c r="E32" s="397"/>
      <c r="F32" s="173" t="s">
        <v>125</v>
      </c>
      <c r="G32" s="179" t="s">
        <v>199</v>
      </c>
      <c r="H32" s="59" t="s">
        <v>135</v>
      </c>
      <c r="I32" s="59" t="s">
        <v>136</v>
      </c>
      <c r="J32" s="351">
        <v>483.12</v>
      </c>
      <c r="K32" s="384"/>
      <c r="L32" s="377"/>
      <c r="M32" s="377"/>
      <c r="N32" s="73" t="str">
        <f>IF(J32&gt;$L$31,"EXCESSIVAMENTE ELEVADO",IF(J32&lt;M31,"INEXEQUÍVEL","VÁLIDO"))</f>
        <v>VÁLIDO</v>
      </c>
      <c r="O32" s="152">
        <f>(J32-K31)/K31</f>
        <v>1.8345336378008049E-2</v>
      </c>
      <c r="P32" s="150" t="s">
        <v>76</v>
      </c>
      <c r="Q32" s="374"/>
      <c r="R32" s="371"/>
      <c r="S32" s="247"/>
      <c r="T32" s="87" t="s">
        <v>4</v>
      </c>
      <c r="U32" s="88" t="s">
        <v>63</v>
      </c>
      <c r="V32" s="89" t="s">
        <v>64</v>
      </c>
      <c r="W32" s="88" t="s">
        <v>65</v>
      </c>
      <c r="X32" s="90" t="s">
        <v>15</v>
      </c>
      <c r="Y32" s="91">
        <v>0.25</v>
      </c>
      <c r="Z32" s="92">
        <v>0.75</v>
      </c>
    </row>
    <row r="33" spans="1:26" ht="42" customHeight="1" thickBot="1" x14ac:dyDescent="0.3">
      <c r="A33" s="420"/>
      <c r="B33" s="395"/>
      <c r="C33" s="387"/>
      <c r="D33" s="389"/>
      <c r="E33" s="397"/>
      <c r="F33" s="175" t="s">
        <v>145</v>
      </c>
      <c r="G33" s="179" t="s">
        <v>199</v>
      </c>
      <c r="H33" s="23" t="s">
        <v>135</v>
      </c>
      <c r="I33" s="23" t="s">
        <v>136</v>
      </c>
      <c r="J33" s="351">
        <v>490.13</v>
      </c>
      <c r="K33" s="385"/>
      <c r="L33" s="378"/>
      <c r="M33" s="378"/>
      <c r="N33" s="73" t="str">
        <f>IF(J33&gt;$L$31,"EXCESSIVAMENTE ELEVADO",IF(J33&lt;M31,"INEXEQUÍVEL","VÁLIDO"))</f>
        <v>VÁLIDO</v>
      </c>
      <c r="O33" s="152">
        <f>(J33-K31)/K31</f>
        <v>3.3121377129808484E-2</v>
      </c>
      <c r="P33" s="150" t="s">
        <v>76</v>
      </c>
      <c r="Q33" s="375"/>
      <c r="R33" s="372"/>
      <c r="S33" s="247"/>
      <c r="T33" s="93">
        <f>AVERAGE(J31:J33)</f>
        <v>474.41666666666669</v>
      </c>
      <c r="U33" s="94">
        <f>_xlfn.STDEV.S(J31:J33)</f>
        <v>21.43397381106297</v>
      </c>
      <c r="V33" s="95">
        <f>(U33/T33)*100</f>
        <v>4.5179639159099878</v>
      </c>
      <c r="W33" s="96" t="str">
        <f>IF(V33&gt;25,"Mediana","Média")</f>
        <v>Média</v>
      </c>
      <c r="X33" s="97">
        <f>MIN(J31:J33)</f>
        <v>450</v>
      </c>
      <c r="Y33" s="98" t="s">
        <v>70</v>
      </c>
      <c r="Z33" s="99" t="s">
        <v>71</v>
      </c>
    </row>
    <row r="34" spans="1:26" s="20" customFormat="1" ht="21.75" customHeight="1" thickBot="1" x14ac:dyDescent="0.3">
      <c r="A34" s="381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49"/>
      <c r="T34" s="158"/>
      <c r="U34" s="158"/>
      <c r="V34" s="78"/>
      <c r="W34" s="158"/>
      <c r="X34" s="158"/>
      <c r="Y34" s="158"/>
      <c r="Z34" s="158"/>
    </row>
    <row r="35" spans="1:26" ht="54" customHeight="1" x14ac:dyDescent="0.25">
      <c r="A35" s="419">
        <v>5</v>
      </c>
      <c r="B35" s="394"/>
      <c r="C35" s="386" t="s">
        <v>90</v>
      </c>
      <c r="D35" s="388" t="s">
        <v>86</v>
      </c>
      <c r="E35" s="396">
        <v>40</v>
      </c>
      <c r="F35" s="172" t="s">
        <v>148</v>
      </c>
      <c r="G35" s="179" t="s">
        <v>199</v>
      </c>
      <c r="H35" s="23" t="s">
        <v>135</v>
      </c>
      <c r="I35" s="23" t="s">
        <v>136</v>
      </c>
      <c r="J35" s="351">
        <v>420.26</v>
      </c>
      <c r="K35" s="383">
        <f>AVERAGE(J35:J37)</f>
        <v>536.46999999999991</v>
      </c>
      <c r="L35" s="376">
        <f>K35*1.25</f>
        <v>670.58749999999986</v>
      </c>
      <c r="M35" s="376">
        <f>K35*0.75</f>
        <v>402.35249999999996</v>
      </c>
      <c r="N35" s="73" t="str">
        <f>IF(J35&gt;$L$35,"EXCESSIVAMENTE ELEVADO",IF(J35&lt;$M$35,"INEXEQUÍVEL","VÁLIDO"))</f>
        <v>VÁLIDO</v>
      </c>
      <c r="O35" s="152">
        <f>J35/K35</f>
        <v>0.78338024493447922</v>
      </c>
      <c r="P35" s="150" t="s">
        <v>73</v>
      </c>
      <c r="Q35" s="373">
        <f>ROUND(AVERAGE(J35:J37),2)</f>
        <v>536.47</v>
      </c>
      <c r="R35" s="370">
        <f>E35*Q35</f>
        <v>21458.800000000003</v>
      </c>
      <c r="S35" s="247"/>
      <c r="T35" s="360" t="s">
        <v>62</v>
      </c>
      <c r="U35" s="361"/>
      <c r="V35" s="361"/>
      <c r="W35" s="361"/>
      <c r="X35" s="362"/>
      <c r="Y35" s="363" t="s">
        <v>66</v>
      </c>
      <c r="Z35" s="364"/>
    </row>
    <row r="36" spans="1:26" ht="54" customHeight="1" x14ac:dyDescent="0.25">
      <c r="A36" s="420"/>
      <c r="B36" s="395"/>
      <c r="C36" s="387"/>
      <c r="D36" s="389"/>
      <c r="E36" s="397"/>
      <c r="F36" s="143" t="s">
        <v>141</v>
      </c>
      <c r="G36" s="59" t="s">
        <v>141</v>
      </c>
      <c r="H36" s="23" t="s">
        <v>140</v>
      </c>
      <c r="I36" s="23" t="s">
        <v>136</v>
      </c>
      <c r="J36" s="351">
        <v>580</v>
      </c>
      <c r="K36" s="384"/>
      <c r="L36" s="377"/>
      <c r="M36" s="377"/>
      <c r="N36" s="73" t="str">
        <f>IF(J36&gt;$L$35,"EXCESSIVAMENTE ELEVADO",IF(J36&lt;$M$35,"INEXEQUÍVEL","VÁLIDO"))</f>
        <v>VÁLIDO</v>
      </c>
      <c r="O36" s="152">
        <f>(J36-K35)/K35</f>
        <v>8.1141536339404061E-2</v>
      </c>
      <c r="P36" s="150" t="s">
        <v>75</v>
      </c>
      <c r="Q36" s="374"/>
      <c r="R36" s="371"/>
      <c r="S36" s="247"/>
      <c r="T36" s="87" t="s">
        <v>4</v>
      </c>
      <c r="U36" s="88" t="s">
        <v>63</v>
      </c>
      <c r="V36" s="89" t="s">
        <v>64</v>
      </c>
      <c r="W36" s="88" t="s">
        <v>65</v>
      </c>
      <c r="X36" s="90" t="s">
        <v>15</v>
      </c>
      <c r="Y36" s="91">
        <v>0.25</v>
      </c>
      <c r="Z36" s="92">
        <v>0.75</v>
      </c>
    </row>
    <row r="37" spans="1:26" ht="60" customHeight="1" thickBot="1" x14ac:dyDescent="0.3">
      <c r="A37" s="420"/>
      <c r="B37" s="395"/>
      <c r="C37" s="387"/>
      <c r="D37" s="389"/>
      <c r="E37" s="397"/>
      <c r="F37" s="172" t="s">
        <v>311</v>
      </c>
      <c r="G37" s="179" t="s">
        <v>199</v>
      </c>
      <c r="H37" s="59" t="s">
        <v>135</v>
      </c>
      <c r="I37" s="23" t="s">
        <v>136</v>
      </c>
      <c r="J37" s="351">
        <v>609.15</v>
      </c>
      <c r="K37" s="385"/>
      <c r="L37" s="378"/>
      <c r="M37" s="378"/>
      <c r="N37" s="73" t="str">
        <f>IF(J37&gt;$L$35,"EXCESSIVAMENTE ELEVADO",IF(J37&lt;$M$35,"INEXEQUÍVEL","VÁLIDO"))</f>
        <v>VÁLIDO</v>
      </c>
      <c r="O37" s="152">
        <f>(J37-K35)/K35</f>
        <v>0.13547821872611718</v>
      </c>
      <c r="P37" s="150" t="s">
        <v>75</v>
      </c>
      <c r="Q37" s="375"/>
      <c r="R37" s="372"/>
      <c r="S37" s="247"/>
      <c r="T37" s="93">
        <f>AVERAGE(J35:J37)</f>
        <v>536.46999999999991</v>
      </c>
      <c r="U37" s="94">
        <f>_xlfn.STDEV.S(J35:J37)</f>
        <v>101.6907257324881</v>
      </c>
      <c r="V37" s="95">
        <f>(U37/T37)*100</f>
        <v>18.955528870670889</v>
      </c>
      <c r="W37" s="96" t="str">
        <f>IF(V37&gt;25,"Mediana","Média")</f>
        <v>Média</v>
      </c>
      <c r="X37" s="97">
        <f>MIN(J35:J37)</f>
        <v>420.26</v>
      </c>
      <c r="Y37" s="98" t="s">
        <v>70</v>
      </c>
      <c r="Z37" s="99" t="s">
        <v>71</v>
      </c>
    </row>
    <row r="38" spans="1:26" s="20" customFormat="1" ht="21.75" customHeight="1" x14ac:dyDescent="0.25">
      <c r="A38" s="390"/>
      <c r="B38" s="391"/>
      <c r="C38" s="391"/>
      <c r="D38" s="391"/>
      <c r="E38" s="391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1"/>
      <c r="R38" s="391"/>
      <c r="S38" s="349"/>
      <c r="T38" s="156"/>
      <c r="U38" s="156"/>
      <c r="V38" s="157"/>
      <c r="W38" s="156"/>
      <c r="X38" s="156"/>
      <c r="Y38" s="156"/>
      <c r="Z38" s="156"/>
    </row>
    <row r="39" spans="1:26" ht="42" customHeight="1" thickBot="1" x14ac:dyDescent="0.3">
      <c r="A39" s="419">
        <v>6</v>
      </c>
      <c r="B39" s="394"/>
      <c r="C39" s="386" t="s">
        <v>91</v>
      </c>
      <c r="D39" s="388" t="s">
        <v>86</v>
      </c>
      <c r="E39" s="396">
        <v>20</v>
      </c>
      <c r="F39" s="172" t="s">
        <v>148</v>
      </c>
      <c r="G39" s="179" t="s">
        <v>199</v>
      </c>
      <c r="H39" s="23" t="s">
        <v>135</v>
      </c>
      <c r="I39" s="23" t="s">
        <v>136</v>
      </c>
      <c r="J39" s="352">
        <v>489.76</v>
      </c>
      <c r="K39" s="383">
        <f>AVERAGE(J39:J42)</f>
        <v>729.38750000000005</v>
      </c>
      <c r="L39" s="376">
        <f>K39*1.25</f>
        <v>911.734375</v>
      </c>
      <c r="M39" s="376">
        <f>K39*0.75</f>
        <v>547.04062500000009</v>
      </c>
      <c r="N39" s="110" t="str">
        <f>IF(J39&gt;L$39,"EXCESSIVAMENTE ELEVADO",IF(J39&lt;M$39,"INEXEQUÍVEL","VÁLIDO"))</f>
        <v>INEXEQUÍVEL</v>
      </c>
      <c r="O39" s="146">
        <f>J39/K39</f>
        <v>0.67146749841476572</v>
      </c>
      <c r="P39" s="154" t="s">
        <v>74</v>
      </c>
      <c r="Q39" s="373">
        <f>ROUND(AVERAGE(J40:J42),2)</f>
        <v>809.26</v>
      </c>
      <c r="R39" s="370">
        <f>E39*Q39</f>
        <v>16185.2</v>
      </c>
      <c r="S39" s="247"/>
      <c r="T39" s="365"/>
      <c r="U39" s="365"/>
      <c r="V39" s="365"/>
      <c r="W39" s="365"/>
      <c r="X39" s="365"/>
      <c r="Y39" s="366"/>
      <c r="Z39" s="366"/>
    </row>
    <row r="40" spans="1:26" ht="52.9" customHeight="1" x14ac:dyDescent="0.25">
      <c r="A40" s="420"/>
      <c r="B40" s="395"/>
      <c r="C40" s="387"/>
      <c r="D40" s="389"/>
      <c r="E40" s="397"/>
      <c r="F40" s="174" t="s">
        <v>141</v>
      </c>
      <c r="G40" s="23"/>
      <c r="H40" s="23" t="s">
        <v>140</v>
      </c>
      <c r="I40" s="23" t="s">
        <v>136</v>
      </c>
      <c r="J40" s="185">
        <v>760</v>
      </c>
      <c r="K40" s="384"/>
      <c r="L40" s="377"/>
      <c r="M40" s="377"/>
      <c r="N40" s="110" t="str">
        <f>IF(J40&gt;L$39,"EXCESSIVAMENTE ELEVADO",IF(J40&lt;M$39,"INEXEQUÍVEL","VÁLIDO"))</f>
        <v>VÁLIDO</v>
      </c>
      <c r="O40" s="152">
        <f>(J40-K39)/K39</f>
        <v>4.1970146184298403E-2</v>
      </c>
      <c r="P40" s="150" t="s">
        <v>76</v>
      </c>
      <c r="Q40" s="374"/>
      <c r="R40" s="371"/>
      <c r="S40" s="247"/>
      <c r="T40" s="360" t="s">
        <v>62</v>
      </c>
      <c r="U40" s="361"/>
      <c r="V40" s="361"/>
      <c r="W40" s="361"/>
      <c r="X40" s="362"/>
      <c r="Y40" s="363" t="s">
        <v>66</v>
      </c>
      <c r="Z40" s="364"/>
    </row>
    <row r="41" spans="1:26" ht="50.45" customHeight="1" x14ac:dyDescent="0.25">
      <c r="A41" s="420"/>
      <c r="B41" s="395"/>
      <c r="C41" s="387"/>
      <c r="D41" s="389"/>
      <c r="E41" s="397"/>
      <c r="F41" s="172" t="s">
        <v>311</v>
      </c>
      <c r="G41" s="179" t="s">
        <v>199</v>
      </c>
      <c r="H41" s="59" t="s">
        <v>135</v>
      </c>
      <c r="I41" s="59" t="s">
        <v>136</v>
      </c>
      <c r="J41" s="352">
        <v>798.2</v>
      </c>
      <c r="K41" s="384"/>
      <c r="L41" s="377"/>
      <c r="M41" s="377"/>
      <c r="N41" s="110" t="str">
        <f>IF(J41&gt;L$39,"EXCESSIVAMENTE ELEVADO",IF(J41&lt;M$39,"INEXEQUÍVEL","VÁLIDO"))</f>
        <v>VÁLIDO</v>
      </c>
      <c r="O41" s="152">
        <f>(J41-K39)/K39</f>
        <v>9.4342856163561889E-2</v>
      </c>
      <c r="P41" s="150" t="s">
        <v>76</v>
      </c>
      <c r="Q41" s="374"/>
      <c r="R41" s="371"/>
      <c r="S41" s="247"/>
      <c r="T41" s="87" t="s">
        <v>4</v>
      </c>
      <c r="U41" s="88" t="s">
        <v>63</v>
      </c>
      <c r="V41" s="89" t="s">
        <v>64</v>
      </c>
      <c r="W41" s="88" t="s">
        <v>65</v>
      </c>
      <c r="X41" s="90" t="s">
        <v>15</v>
      </c>
      <c r="Y41" s="91">
        <v>0.25</v>
      </c>
      <c r="Z41" s="92">
        <v>0.75</v>
      </c>
    </row>
    <row r="42" spans="1:26" ht="51.75" thickBot="1" x14ac:dyDescent="0.3">
      <c r="A42" s="420"/>
      <c r="B42" s="395"/>
      <c r="C42" s="387"/>
      <c r="D42" s="389"/>
      <c r="E42" s="397"/>
      <c r="F42" s="175" t="s">
        <v>145</v>
      </c>
      <c r="G42" s="180" t="s">
        <v>199</v>
      </c>
      <c r="H42" s="23" t="s">
        <v>135</v>
      </c>
      <c r="I42" s="23" t="s">
        <v>136</v>
      </c>
      <c r="J42" s="352">
        <v>869.59</v>
      </c>
      <c r="K42" s="385"/>
      <c r="L42" s="378"/>
      <c r="M42" s="378"/>
      <c r="N42" s="110" t="str">
        <f>IF(J42&gt;L$39,"EXCESSIVAMENTE ELEVADO",IF(J42&lt;M$39,"INEXEQUÍVEL","VÁLIDO"))</f>
        <v>VÁLIDO</v>
      </c>
      <c r="O42" s="152">
        <f>(J42-K39)/K39</f>
        <v>0.1922194992373738</v>
      </c>
      <c r="P42" s="150" t="s">
        <v>76</v>
      </c>
      <c r="Q42" s="375"/>
      <c r="R42" s="372"/>
      <c r="T42" s="93">
        <f>AVERAGE(J40:J42)</f>
        <v>809.26333333333332</v>
      </c>
      <c r="U42" s="94">
        <f>_xlfn.STDEV.S(J40:J42)</f>
        <v>55.626342980042601</v>
      </c>
      <c r="V42" s="95">
        <f>(U42/T42)*100</f>
        <v>6.8737011413725169</v>
      </c>
      <c r="W42" s="96" t="str">
        <f>IF(V42&gt;25,"Mediana","Média")</f>
        <v>Média</v>
      </c>
      <c r="X42" s="97">
        <f>MIN(J40:J42)</f>
        <v>760</v>
      </c>
      <c r="Y42" s="98" t="s">
        <v>70</v>
      </c>
      <c r="Z42" s="99" t="s">
        <v>71</v>
      </c>
    </row>
    <row r="43" spans="1:26" s="20" customFormat="1" ht="21.75" customHeight="1" x14ac:dyDescent="0.25">
      <c r="A43" s="393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287"/>
      <c r="V43" s="51"/>
    </row>
    <row r="44" spans="1:26" ht="60.6" customHeight="1" thickBot="1" x14ac:dyDescent="0.3">
      <c r="A44" s="394">
        <v>7</v>
      </c>
      <c r="B44" s="394"/>
      <c r="C44" s="386" t="s">
        <v>92</v>
      </c>
      <c r="D44" s="388" t="s">
        <v>86</v>
      </c>
      <c r="E44" s="396">
        <v>30</v>
      </c>
      <c r="F44" s="172" t="s">
        <v>143</v>
      </c>
      <c r="G44" s="179" t="s">
        <v>199</v>
      </c>
      <c r="H44" s="23" t="s">
        <v>140</v>
      </c>
      <c r="I44" s="23" t="s">
        <v>136</v>
      </c>
      <c r="J44" s="142">
        <v>562.80999999999995</v>
      </c>
      <c r="K44" s="383">
        <f>AVERAGE(J44:J47)</f>
        <v>735.42000000000007</v>
      </c>
      <c r="L44" s="376">
        <f>K44*1.25</f>
        <v>919.27500000000009</v>
      </c>
      <c r="M44" s="376">
        <f>K44*0.75</f>
        <v>551.56500000000005</v>
      </c>
      <c r="N44" s="73" t="str">
        <f>IF(J44&gt;L$44,"EXCESSIVAMENTE ELEVADO",IF(J44&lt;M$44,"INEXEQUÍVEL","VÁLIDO"))</f>
        <v>VÁLIDO</v>
      </c>
      <c r="O44" s="152">
        <f>J44/K$44</f>
        <v>0.76529058225231827</v>
      </c>
      <c r="P44" s="150" t="s">
        <v>75</v>
      </c>
      <c r="Q44" s="373">
        <f>ROUND(AVERAGE(J44:J47),2)</f>
        <v>735.42</v>
      </c>
      <c r="R44" s="370">
        <f>E44*Q44</f>
        <v>22062.6</v>
      </c>
      <c r="T44" s="365"/>
      <c r="U44" s="365"/>
      <c r="V44" s="365"/>
      <c r="W44" s="365"/>
      <c r="X44" s="365"/>
      <c r="Y44" s="367"/>
      <c r="Z44" s="367"/>
    </row>
    <row r="45" spans="1:26" ht="43.9" customHeight="1" x14ac:dyDescent="0.25">
      <c r="A45" s="395"/>
      <c r="B45" s="395"/>
      <c r="C45" s="387"/>
      <c r="D45" s="389"/>
      <c r="E45" s="397"/>
      <c r="F45" s="172" t="s">
        <v>124</v>
      </c>
      <c r="G45" s="168" t="s">
        <v>199</v>
      </c>
      <c r="H45" s="68" t="s">
        <v>137</v>
      </c>
      <c r="I45" s="23" t="s">
        <v>138</v>
      </c>
      <c r="J45" s="142">
        <v>615.65</v>
      </c>
      <c r="K45" s="384"/>
      <c r="L45" s="377"/>
      <c r="M45" s="377"/>
      <c r="N45" s="73" t="str">
        <f>IF(J45&gt;L$44,"EXCESSIVAMENTE ELEVADO",IF(J45&lt;M$44,"INEXEQUÍVEL","VÁLIDO"))</f>
        <v>VÁLIDO</v>
      </c>
      <c r="O45" s="152">
        <f>J45/K$44</f>
        <v>0.8371406815153245</v>
      </c>
      <c r="P45" s="150" t="s">
        <v>75</v>
      </c>
      <c r="Q45" s="374"/>
      <c r="R45" s="371"/>
      <c r="T45" s="360" t="s">
        <v>62</v>
      </c>
      <c r="U45" s="361"/>
      <c r="V45" s="361"/>
      <c r="W45" s="361"/>
      <c r="X45" s="362"/>
      <c r="Y45" s="363" t="s">
        <v>66</v>
      </c>
      <c r="Z45" s="364"/>
    </row>
    <row r="46" spans="1:26" ht="55.9" customHeight="1" x14ac:dyDescent="0.25">
      <c r="A46" s="395"/>
      <c r="B46" s="395"/>
      <c r="C46" s="387"/>
      <c r="D46" s="389"/>
      <c r="E46" s="397"/>
      <c r="F46" s="143" t="s">
        <v>141</v>
      </c>
      <c r="G46" s="168" t="s">
        <v>199</v>
      </c>
      <c r="H46" s="23" t="s">
        <v>140</v>
      </c>
      <c r="I46" s="23" t="s">
        <v>136</v>
      </c>
      <c r="J46" s="142">
        <v>860</v>
      </c>
      <c r="K46" s="384"/>
      <c r="L46" s="377"/>
      <c r="M46" s="377"/>
      <c r="N46" s="73" t="str">
        <f>IF(J46&gt;L$44,"EXCESSIVAMENTE ELEVADO",IF(J46&lt;M$44,"INEXEQUÍVEL","VÁLIDO"))</f>
        <v>VÁLIDO</v>
      </c>
      <c r="O46" s="152">
        <f>(J46-K44)/K44</f>
        <v>0.16939979875445313</v>
      </c>
      <c r="P46" s="150" t="s">
        <v>76</v>
      </c>
      <c r="Q46" s="374"/>
      <c r="R46" s="371"/>
      <c r="S46" s="247"/>
      <c r="T46" s="87" t="s">
        <v>4</v>
      </c>
      <c r="U46" s="88" t="s">
        <v>63</v>
      </c>
      <c r="V46" s="89" t="s">
        <v>64</v>
      </c>
      <c r="W46" s="88" t="s">
        <v>65</v>
      </c>
      <c r="X46" s="90" t="s">
        <v>15</v>
      </c>
      <c r="Y46" s="91">
        <v>0.25</v>
      </c>
      <c r="Z46" s="92">
        <v>0.75</v>
      </c>
    </row>
    <row r="47" spans="1:26" ht="70.150000000000006" customHeight="1" thickBot="1" x14ac:dyDescent="0.3">
      <c r="A47" s="395"/>
      <c r="B47" s="395"/>
      <c r="C47" s="387"/>
      <c r="D47" s="389"/>
      <c r="E47" s="397"/>
      <c r="F47" s="172" t="s">
        <v>311</v>
      </c>
      <c r="G47" s="179" t="s">
        <v>199</v>
      </c>
      <c r="H47" s="23" t="s">
        <v>135</v>
      </c>
      <c r="I47" s="59" t="s">
        <v>136</v>
      </c>
      <c r="J47" s="142">
        <v>903.22</v>
      </c>
      <c r="K47" s="385"/>
      <c r="L47" s="378"/>
      <c r="M47" s="378"/>
      <c r="N47" s="73" t="str">
        <f>IF(J47&gt;L$44,"EXCESSIVAMENTE ELEVADO",IF(J47&lt;M$44,"INEXEQUÍVEL","VÁLIDO"))</f>
        <v>VÁLIDO</v>
      </c>
      <c r="O47" s="152">
        <f>(J47-K44)/K44</f>
        <v>0.2281689374779037</v>
      </c>
      <c r="P47" s="150" t="s">
        <v>76</v>
      </c>
      <c r="Q47" s="375"/>
      <c r="R47" s="372"/>
      <c r="S47" s="247"/>
      <c r="T47" s="93">
        <f>AVERAGE(J44:J47)</f>
        <v>735.42000000000007</v>
      </c>
      <c r="U47" s="94">
        <f>_xlfn.STDEV.S(J44:J47)</f>
        <v>171.09069855878545</v>
      </c>
      <c r="V47" s="95">
        <f>(U47/T47)*100</f>
        <v>23.264352146907267</v>
      </c>
      <c r="W47" s="96" t="str">
        <f>IF(V47&gt;25,"Mediana","Média")</f>
        <v>Média</v>
      </c>
      <c r="X47" s="97">
        <f>MIN(J44:J47)</f>
        <v>562.80999999999995</v>
      </c>
      <c r="Y47" s="98" t="s">
        <v>70</v>
      </c>
      <c r="Z47" s="99" t="s">
        <v>71</v>
      </c>
    </row>
    <row r="48" spans="1:26" s="20" customFormat="1" ht="21.75" customHeight="1" thickBot="1" x14ac:dyDescent="0.3">
      <c r="A48" s="393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413"/>
      <c r="S48" s="350"/>
      <c r="T48" s="158"/>
      <c r="U48" s="158"/>
      <c r="V48" s="78"/>
      <c r="W48" s="158"/>
      <c r="X48" s="158"/>
      <c r="Y48" s="158"/>
      <c r="Z48" s="158"/>
    </row>
    <row r="49" spans="1:26" ht="61.9" customHeight="1" x14ac:dyDescent="0.25">
      <c r="A49" s="394">
        <v>8</v>
      </c>
      <c r="B49" s="394"/>
      <c r="C49" s="386" t="s">
        <v>93</v>
      </c>
      <c r="D49" s="388" t="s">
        <v>86</v>
      </c>
      <c r="E49" s="396">
        <v>350</v>
      </c>
      <c r="F49" s="143" t="s">
        <v>141</v>
      </c>
      <c r="G49" s="59" t="s">
        <v>141</v>
      </c>
      <c r="H49" s="23" t="s">
        <v>140</v>
      </c>
      <c r="I49" s="23" t="s">
        <v>136</v>
      </c>
      <c r="J49" s="184">
        <v>1060</v>
      </c>
      <c r="K49" s="383">
        <f>AVERAGE(J49:J51)</f>
        <v>1196.76</v>
      </c>
      <c r="L49" s="376">
        <f>K49*1.25</f>
        <v>1495.95</v>
      </c>
      <c r="M49" s="376">
        <f>K49*0.75</f>
        <v>897.56999999999994</v>
      </c>
      <c r="N49" s="76" t="str">
        <f>IF(J49&gt;L$49,"EXCESSIVAMENTE ELEVADO",IF(J49&lt;M$49,"INEXEQUÍVEL","VÁLIDO"))</f>
        <v>VÁLIDO</v>
      </c>
      <c r="O49" s="152">
        <f>J49/K$49</f>
        <v>0.88572479026705442</v>
      </c>
      <c r="P49" s="150" t="s">
        <v>74</v>
      </c>
      <c r="Q49" s="373">
        <f>ROUND(AVERAGE(J49:J51),2)</f>
        <v>1196.76</v>
      </c>
      <c r="R49" s="370">
        <f>E49*Q49</f>
        <v>418866</v>
      </c>
      <c r="S49" s="247"/>
      <c r="T49" s="360" t="s">
        <v>62</v>
      </c>
      <c r="U49" s="361"/>
      <c r="V49" s="361"/>
      <c r="W49" s="361"/>
      <c r="X49" s="362"/>
      <c r="Y49" s="363" t="s">
        <v>66</v>
      </c>
      <c r="Z49" s="364"/>
    </row>
    <row r="50" spans="1:26" ht="40.9" customHeight="1" x14ac:dyDescent="0.25">
      <c r="A50" s="395"/>
      <c r="B50" s="395"/>
      <c r="C50" s="387"/>
      <c r="D50" s="389"/>
      <c r="E50" s="397"/>
      <c r="F50" s="172" t="s">
        <v>311</v>
      </c>
      <c r="G50" s="179" t="s">
        <v>199</v>
      </c>
      <c r="H50" s="23" t="s">
        <v>135</v>
      </c>
      <c r="I50" s="59" t="s">
        <v>136</v>
      </c>
      <c r="J50" s="351">
        <v>1155.28</v>
      </c>
      <c r="K50" s="384"/>
      <c r="L50" s="377"/>
      <c r="M50" s="377"/>
      <c r="N50" s="76" t="str">
        <f>IF(J50&gt;L$49,"EXCESSIVAMENTE ELEVADO",IF(J50&lt;M$49,"INEXEQUÍVEL","VÁLIDO"))</f>
        <v>VÁLIDO</v>
      </c>
      <c r="O50" s="152">
        <f>J50/K$49</f>
        <v>0.96533975066011568</v>
      </c>
      <c r="P50" s="150" t="s">
        <v>74</v>
      </c>
      <c r="Q50" s="374"/>
      <c r="R50" s="371"/>
      <c r="S50" s="247"/>
      <c r="T50" s="87" t="s">
        <v>4</v>
      </c>
      <c r="U50" s="88" t="s">
        <v>63</v>
      </c>
      <c r="V50" s="89" t="s">
        <v>64</v>
      </c>
      <c r="W50" s="88" t="s">
        <v>65</v>
      </c>
      <c r="X50" s="90" t="s">
        <v>15</v>
      </c>
      <c r="Y50" s="91">
        <v>0.25</v>
      </c>
      <c r="Z50" s="92">
        <v>0.75</v>
      </c>
    </row>
    <row r="51" spans="1:26" ht="81" customHeight="1" thickBot="1" x14ac:dyDescent="0.3">
      <c r="A51" s="395"/>
      <c r="B51" s="395"/>
      <c r="C51" s="387"/>
      <c r="D51" s="389"/>
      <c r="E51" s="397"/>
      <c r="F51" s="171" t="s">
        <v>146</v>
      </c>
      <c r="G51" s="64" t="s">
        <v>200</v>
      </c>
      <c r="H51" s="23" t="s">
        <v>147</v>
      </c>
      <c r="I51" s="23" t="s">
        <v>138</v>
      </c>
      <c r="J51" s="111">
        <v>1375</v>
      </c>
      <c r="K51" s="384"/>
      <c r="L51" s="377"/>
      <c r="M51" s="377"/>
      <c r="N51" s="76" t="str">
        <f>IF(J51&gt;L$49,"EXCESSIVAMENTE ELEVADO",IF(J51&lt;M$49,"INEXEQUÍVEL","VÁLIDO"))</f>
        <v>VÁLIDO</v>
      </c>
      <c r="O51" s="152">
        <f>(J51-K49)/K49</f>
        <v>0.14893545907282998</v>
      </c>
      <c r="P51" s="150" t="s">
        <v>76</v>
      </c>
      <c r="Q51" s="374"/>
      <c r="R51" s="371"/>
      <c r="T51" s="93">
        <f>AVERAGE(J49:J51)</f>
        <v>1196.76</v>
      </c>
      <c r="U51" s="94">
        <f>_xlfn.STDEV.S(J49:J51)</f>
        <v>161.54470836273254</v>
      </c>
      <c r="V51" s="95">
        <f>(U51/T51)*100</f>
        <v>13.49850499371073</v>
      </c>
      <c r="W51" s="96" t="str">
        <f>IF(V51&gt;25,"Mediana","Média")</f>
        <v>Média</v>
      </c>
      <c r="X51" s="97">
        <f>MIN(J49:J51)</f>
        <v>1060</v>
      </c>
      <c r="Y51" s="98" t="s">
        <v>70</v>
      </c>
      <c r="Z51" s="99" t="s">
        <v>71</v>
      </c>
    </row>
    <row r="52" spans="1:26" s="20" customFormat="1" ht="21.75" customHeight="1" x14ac:dyDescent="0.25">
      <c r="A52" s="415" t="s">
        <v>132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7"/>
      <c r="R52" s="292">
        <f>R16+R22+R27+R31+R35+R39+R44+R49</f>
        <v>664985.70000000007</v>
      </c>
      <c r="S52" s="287"/>
      <c r="V52" s="51"/>
    </row>
    <row r="53" spans="1:26" s="20" customFormat="1" ht="39" customHeight="1" x14ac:dyDescent="0.25">
      <c r="A53" s="31"/>
      <c r="B53" s="31"/>
      <c r="C53" s="31"/>
      <c r="D53" s="31"/>
      <c r="E53" s="31"/>
      <c r="F53" s="31"/>
      <c r="G53" s="43"/>
      <c r="H53" s="43"/>
      <c r="I53" s="31"/>
      <c r="J53" s="31"/>
      <c r="K53" s="31"/>
      <c r="L53" s="31"/>
      <c r="M53" s="31"/>
      <c r="N53" s="31"/>
      <c r="O53" s="31"/>
      <c r="P53" s="31"/>
      <c r="Q53" s="52"/>
      <c r="R53" s="32"/>
      <c r="V53" s="51"/>
    </row>
    <row r="54" spans="1:26" s="20" customFormat="1" ht="135.6" customHeight="1" x14ac:dyDescent="0.25">
      <c r="A54" s="412" t="s">
        <v>274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</row>
    <row r="55" spans="1:26" ht="15" customHeight="1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26" ht="15" customHeight="1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26" ht="15" customHeight="1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1:26" ht="15" customHeight="1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1:26" ht="15" customHeight="1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1:26" ht="15" customHeight="1" x14ac:dyDescent="0.2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1:26" ht="15" customHeight="1" x14ac:dyDescent="0.2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1:26" ht="18.75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1:26" ht="51.6" customHeight="1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1:26" x14ac:dyDescent="0.25">
      <c r="R64" s="22"/>
    </row>
    <row r="65" spans="18:18" x14ac:dyDescent="0.25">
      <c r="R65" s="22"/>
    </row>
    <row r="66" spans="18:18" x14ac:dyDescent="0.25">
      <c r="R66" s="22"/>
    </row>
    <row r="67" spans="18:18" ht="15" customHeight="1" x14ac:dyDescent="0.25">
      <c r="R67" s="22"/>
    </row>
    <row r="79" spans="18:18" ht="58.15" customHeight="1" x14ac:dyDescent="0.25"/>
  </sheetData>
  <mergeCells count="132">
    <mergeCell ref="G4:P7"/>
    <mergeCell ref="A52:Q52"/>
    <mergeCell ref="C39:C42"/>
    <mergeCell ref="D39:D42"/>
    <mergeCell ref="H14:H15"/>
    <mergeCell ref="I14:I15"/>
    <mergeCell ref="J14:J15"/>
    <mergeCell ref="K14:K15"/>
    <mergeCell ref="A27:A29"/>
    <mergeCell ref="B27:B29"/>
    <mergeCell ref="D27:D29"/>
    <mergeCell ref="E39:E42"/>
    <mergeCell ref="A35:A37"/>
    <mergeCell ref="B35:B37"/>
    <mergeCell ref="C35:C37"/>
    <mergeCell ref="D35:D37"/>
    <mergeCell ref="K39:K42"/>
    <mergeCell ref="E31:E33"/>
    <mergeCell ref="B39:B42"/>
    <mergeCell ref="A31:A33"/>
    <mergeCell ref="B31:B33"/>
    <mergeCell ref="A39:A42"/>
    <mergeCell ref="C16:C20"/>
    <mergeCell ref="A22:A25"/>
    <mergeCell ref="M16:M20"/>
    <mergeCell ref="K22:K25"/>
    <mergeCell ref="E22:E25"/>
    <mergeCell ref="C22:C25"/>
    <mergeCell ref="A54:R54"/>
    <mergeCell ref="E44:E47"/>
    <mergeCell ref="C44:C47"/>
    <mergeCell ref="A48:R48"/>
    <mergeCell ref="K49:K51"/>
    <mergeCell ref="L49:L51"/>
    <mergeCell ref="M49:M51"/>
    <mergeCell ref="Q44:Q47"/>
    <mergeCell ref="R44:R47"/>
    <mergeCell ref="A49:A51"/>
    <mergeCell ref="B49:B51"/>
    <mergeCell ref="D49:D51"/>
    <mergeCell ref="E49:E51"/>
    <mergeCell ref="C49:C51"/>
    <mergeCell ref="E27:E29"/>
    <mergeCell ref="C27:C29"/>
    <mergeCell ref="L22:L25"/>
    <mergeCell ref="A21:Q21"/>
    <mergeCell ref="D16:D20"/>
    <mergeCell ref="E16:E20"/>
    <mergeCell ref="B22:B25"/>
    <mergeCell ref="D22:D25"/>
    <mergeCell ref="L31:L33"/>
    <mergeCell ref="K31:K33"/>
    <mergeCell ref="A8:Q8"/>
    <mergeCell ref="A11:R11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Q14:R14"/>
    <mergeCell ref="F14:F15"/>
    <mergeCell ref="G14:G15"/>
    <mergeCell ref="A16:A20"/>
    <mergeCell ref="K16:K20"/>
    <mergeCell ref="L16:L20"/>
    <mergeCell ref="A43:R43"/>
    <mergeCell ref="A44:A47"/>
    <mergeCell ref="Q16:Q20"/>
    <mergeCell ref="Q49:Q51"/>
    <mergeCell ref="R49:R51"/>
    <mergeCell ref="R16:R20"/>
    <mergeCell ref="K35:K37"/>
    <mergeCell ref="K44:K47"/>
    <mergeCell ref="L39:L42"/>
    <mergeCell ref="M39:M42"/>
    <mergeCell ref="L44:L47"/>
    <mergeCell ref="M44:M47"/>
    <mergeCell ref="L35:L37"/>
    <mergeCell ref="M35:M37"/>
    <mergeCell ref="L27:L29"/>
    <mergeCell ref="M27:M29"/>
    <mergeCell ref="B44:B47"/>
    <mergeCell ref="D44:D47"/>
    <mergeCell ref="E35:E37"/>
    <mergeCell ref="R22:R25"/>
    <mergeCell ref="R31:R33"/>
    <mergeCell ref="R35:R37"/>
    <mergeCell ref="Q39:Q42"/>
    <mergeCell ref="M22:M25"/>
    <mergeCell ref="R39:R42"/>
    <mergeCell ref="Q22:Q25"/>
    <mergeCell ref="T27:X27"/>
    <mergeCell ref="Y27:Z27"/>
    <mergeCell ref="Q27:Q29"/>
    <mergeCell ref="R27:R29"/>
    <mergeCell ref="M31:M33"/>
    <mergeCell ref="T31:X31"/>
    <mergeCell ref="Y31:Z31"/>
    <mergeCell ref="T35:X35"/>
    <mergeCell ref="Y35:Z35"/>
    <mergeCell ref="T40:X40"/>
    <mergeCell ref="Y40:Z40"/>
    <mergeCell ref="Q31:Q33"/>
    <mergeCell ref="Q35:Q37"/>
    <mergeCell ref="T22:X22"/>
    <mergeCell ref="Y22:Z22"/>
    <mergeCell ref="A30:Q30"/>
    <mergeCell ref="A34:R34"/>
    <mergeCell ref="K27:K29"/>
    <mergeCell ref="C31:C33"/>
    <mergeCell ref="D31:D33"/>
    <mergeCell ref="A38:R38"/>
    <mergeCell ref="A26:Q26"/>
    <mergeCell ref="AB17:AK17"/>
    <mergeCell ref="AB3:AJ4"/>
    <mergeCell ref="AK3:AK4"/>
    <mergeCell ref="T49:X49"/>
    <mergeCell ref="Y49:Z49"/>
    <mergeCell ref="T39:X39"/>
    <mergeCell ref="Y39:Z39"/>
    <mergeCell ref="T44:X44"/>
    <mergeCell ref="Y44:Z44"/>
    <mergeCell ref="T45:X45"/>
    <mergeCell ref="Y45:Z45"/>
    <mergeCell ref="AB18:AL18"/>
    <mergeCell ref="AB19:AL19"/>
    <mergeCell ref="AB21:AK21"/>
    <mergeCell ref="T16:X16"/>
  </mergeCells>
  <conditionalFormatting sqref="N18:N20 N28:N29">
    <cfRule type="cellIs" dxfId="1502" priority="1329" operator="lessThan">
      <formula>"K$25"</formula>
    </cfRule>
    <cfRule type="cellIs" dxfId="1501" priority="1330" operator="greaterThan">
      <formula>"J$25"</formula>
    </cfRule>
  </conditionalFormatting>
  <conditionalFormatting sqref="N18:N20 N28:N29">
    <cfRule type="cellIs" dxfId="1500" priority="1327" operator="lessThan">
      <formula>"K$25"</formula>
    </cfRule>
    <cfRule type="cellIs" dxfId="1499" priority="1328" operator="greaterThan">
      <formula>"J&amp;25"</formula>
    </cfRule>
  </conditionalFormatting>
  <conditionalFormatting sqref="N10:P10 N80:P1048576 N53:P53 O64:P79 N12:P13 N14:N15 N28:N29 N18:N20">
    <cfRule type="containsText" dxfId="1498" priority="1326" operator="containsText" text="Excessivamente elevado">
      <formula>NOT(ISERROR(SEARCH("Excessivamente elevado",N10)))</formula>
    </cfRule>
  </conditionalFormatting>
  <conditionalFormatting sqref="O14">
    <cfRule type="containsText" dxfId="1497" priority="1325" operator="containsText" text="Excessivamente elevado">
      <formula>NOT(ISERROR(SEARCH("Excessivamente elevado",O14)))</formula>
    </cfRule>
  </conditionalFormatting>
  <conditionalFormatting sqref="N21:P21">
    <cfRule type="containsText" dxfId="1496" priority="1324" operator="containsText" text="Excessivamente elevado">
      <formula>NOT(ISERROR(SEARCH("Excessivamente elevado",N21)))</formula>
    </cfRule>
  </conditionalFormatting>
  <conditionalFormatting sqref="N22:N25">
    <cfRule type="cellIs" dxfId="1495" priority="1296" operator="lessThan">
      <formula>"K$25"</formula>
    </cfRule>
    <cfRule type="cellIs" dxfId="1494" priority="1297" operator="greaterThan">
      <formula>"J$25"</formula>
    </cfRule>
  </conditionalFormatting>
  <conditionalFormatting sqref="P22 N22:N25">
    <cfRule type="cellIs" dxfId="1493" priority="1294" operator="lessThan">
      <formula>"K$25"</formula>
    </cfRule>
    <cfRule type="cellIs" dxfId="1492" priority="1295" operator="greaterThan">
      <formula>"J&amp;25"</formula>
    </cfRule>
  </conditionalFormatting>
  <conditionalFormatting sqref="P22 N22:N25">
    <cfRule type="containsText" dxfId="1491" priority="1293" operator="containsText" text="Excessivamente elevado">
      <formula>NOT(ISERROR(SEARCH("Excessivamente elevado",N22)))</formula>
    </cfRule>
  </conditionalFormatting>
  <conditionalFormatting sqref="P22">
    <cfRule type="containsText" priority="1298" operator="containsText" text="Excessivamente elevado">
      <formula>NOT(ISERROR(SEARCH("Excessivamente elevado",P22)))</formula>
    </cfRule>
    <cfRule type="containsText" dxfId="1490" priority="1299" operator="containsText" text="Válido">
      <formula>NOT(ISERROR(SEARCH("Válido",P22)))</formula>
    </cfRule>
    <cfRule type="containsText" dxfId="1489" priority="1300" operator="containsText" text="Inexequível">
      <formula>NOT(ISERROR(SEARCH("Inexequível",P22)))</formula>
    </cfRule>
    <cfRule type="aboveAverage" dxfId="1488" priority="1301" aboveAverage="0"/>
  </conditionalFormatting>
  <conditionalFormatting sqref="N27:N29">
    <cfRule type="cellIs" dxfId="1487" priority="1279" operator="lessThan">
      <formula>"K$25"</formula>
    </cfRule>
    <cfRule type="cellIs" dxfId="1486" priority="1280" operator="greaterThan">
      <formula>"J$25"</formula>
    </cfRule>
  </conditionalFormatting>
  <conditionalFormatting sqref="N27:N29">
    <cfRule type="cellIs" dxfId="1485" priority="1277" operator="lessThan">
      <formula>"K$25"</formula>
    </cfRule>
    <cfRule type="cellIs" dxfId="1484" priority="1278" operator="greaterThan">
      <formula>"J&amp;25"</formula>
    </cfRule>
  </conditionalFormatting>
  <conditionalFormatting sqref="N27:N29">
    <cfRule type="containsText" dxfId="1483" priority="1276" operator="containsText" text="Excessivamente elevado">
      <formula>NOT(ISERROR(SEARCH("Excessivamente elevado",N27)))</formula>
    </cfRule>
  </conditionalFormatting>
  <conditionalFormatting sqref="N31:N33">
    <cfRule type="cellIs" dxfId="1482" priority="1274" operator="lessThan">
      <formula>"K$25"</formula>
    </cfRule>
    <cfRule type="cellIs" dxfId="1481" priority="1275" operator="greaterThan">
      <formula>"J$25"</formula>
    </cfRule>
  </conditionalFormatting>
  <conditionalFormatting sqref="N31:N33">
    <cfRule type="cellIs" dxfId="1480" priority="1272" operator="lessThan">
      <formula>"K$25"</formula>
    </cfRule>
    <cfRule type="cellIs" dxfId="1479" priority="1273" operator="greaterThan">
      <formula>"J&amp;25"</formula>
    </cfRule>
  </conditionalFormatting>
  <conditionalFormatting sqref="N31:N33">
    <cfRule type="containsText" dxfId="1478" priority="1271" operator="containsText" text="Excessivamente elevado">
      <formula>NOT(ISERROR(SEARCH("Excessivamente elevado",N31)))</formula>
    </cfRule>
  </conditionalFormatting>
  <conditionalFormatting sqref="N35:N37">
    <cfRule type="cellIs" dxfId="1477" priority="1269" operator="lessThan">
      <formula>"K$25"</formula>
    </cfRule>
    <cfRule type="cellIs" dxfId="1476" priority="1270" operator="greaterThan">
      <formula>"J$25"</formula>
    </cfRule>
  </conditionalFormatting>
  <conditionalFormatting sqref="N35:N37">
    <cfRule type="cellIs" dxfId="1475" priority="1267" operator="lessThan">
      <formula>"K$25"</formula>
    </cfRule>
    <cfRule type="cellIs" dxfId="1474" priority="1268" operator="greaterThan">
      <formula>"J&amp;25"</formula>
    </cfRule>
  </conditionalFormatting>
  <conditionalFormatting sqref="N35:N37">
    <cfRule type="containsText" dxfId="1473" priority="1266" operator="containsText" text="Excessivamente elevado">
      <formula>NOT(ISERROR(SEARCH("Excessivamente elevado",N35)))</formula>
    </cfRule>
  </conditionalFormatting>
  <conditionalFormatting sqref="N39:N42">
    <cfRule type="cellIs" dxfId="1472" priority="1264" operator="lessThan">
      <formula>"K$25"</formula>
    </cfRule>
    <cfRule type="cellIs" dxfId="1471" priority="1265" operator="greaterThan">
      <formula>"J$25"</formula>
    </cfRule>
  </conditionalFormatting>
  <conditionalFormatting sqref="N39:N42">
    <cfRule type="cellIs" dxfId="1470" priority="1262" operator="lessThan">
      <formula>"K$25"</formula>
    </cfRule>
    <cfRule type="cellIs" dxfId="1469" priority="1263" operator="greaterThan">
      <formula>"J&amp;25"</formula>
    </cfRule>
  </conditionalFormatting>
  <conditionalFormatting sqref="N39:N42">
    <cfRule type="containsText" dxfId="1468" priority="1261" operator="containsText" text="Excessivamente elevado">
      <formula>NOT(ISERROR(SEARCH("Excessivamente elevado",N39)))</formula>
    </cfRule>
  </conditionalFormatting>
  <conditionalFormatting sqref="N52:P52">
    <cfRule type="containsText" dxfId="1467" priority="1192" operator="containsText" text="Excessivamente elevado">
      <formula>NOT(ISERROR(SEARCH("Excessivamente elevado",N52)))</formula>
    </cfRule>
  </conditionalFormatting>
  <conditionalFormatting sqref="N44:N47">
    <cfRule type="cellIs" dxfId="1466" priority="1024" operator="lessThan">
      <formula>"K$25"</formula>
    </cfRule>
    <cfRule type="cellIs" dxfId="1465" priority="1025" operator="greaterThan">
      <formula>"J$25"</formula>
    </cfRule>
  </conditionalFormatting>
  <conditionalFormatting sqref="N44:N47">
    <cfRule type="cellIs" dxfId="1464" priority="1022" operator="lessThan">
      <formula>"K$25"</formula>
    </cfRule>
    <cfRule type="cellIs" dxfId="1463" priority="1023" operator="greaterThan">
      <formula>"J&amp;25"</formula>
    </cfRule>
  </conditionalFormatting>
  <conditionalFormatting sqref="N44:N47">
    <cfRule type="containsText" dxfId="1462" priority="1021" operator="containsText" text="Excessivamente elevado">
      <formula>NOT(ISERROR(SEARCH("Excessivamente elevado",N44)))</formula>
    </cfRule>
  </conditionalFormatting>
  <conditionalFormatting sqref="N49:N51">
    <cfRule type="cellIs" dxfId="1461" priority="1015" operator="lessThan">
      <formula>"K$25"</formula>
    </cfRule>
    <cfRule type="cellIs" dxfId="1460" priority="1016" operator="greaterThan">
      <formula>"J$25"</formula>
    </cfRule>
  </conditionalFormatting>
  <conditionalFormatting sqref="N49:N51">
    <cfRule type="cellIs" dxfId="1459" priority="1013" operator="lessThan">
      <formula>"K$25"</formula>
    </cfRule>
    <cfRule type="cellIs" dxfId="1458" priority="1014" operator="greaterThan">
      <formula>"J&amp;25"</formula>
    </cfRule>
  </conditionalFormatting>
  <conditionalFormatting sqref="N49:N51">
    <cfRule type="containsText" dxfId="1457" priority="1012" operator="containsText" text="Excessivamente elevado">
      <formula>NOT(ISERROR(SEARCH("Excessivamente elevado",N49)))</formula>
    </cfRule>
  </conditionalFormatting>
  <conditionalFormatting sqref="O22">
    <cfRule type="cellIs" dxfId="1456" priority="924" operator="lessThan">
      <formula>"K$25"</formula>
    </cfRule>
    <cfRule type="cellIs" dxfId="1455" priority="925" operator="greaterThan">
      <formula>"J$25"</formula>
    </cfRule>
  </conditionalFormatting>
  <conditionalFormatting sqref="O22">
    <cfRule type="cellIs" dxfId="1454" priority="922" operator="lessThan">
      <formula>"K$25"</formula>
    </cfRule>
    <cfRule type="cellIs" dxfId="1453" priority="923" operator="greaterThan">
      <formula>"J&amp;25"</formula>
    </cfRule>
  </conditionalFormatting>
  <conditionalFormatting sqref="O22">
    <cfRule type="containsText" dxfId="1452" priority="921" operator="containsText" text="Excessivamente elevado">
      <formula>NOT(ISERROR(SEARCH("Excessivamente elevado",O22)))</formula>
    </cfRule>
  </conditionalFormatting>
  <conditionalFormatting sqref="O22">
    <cfRule type="containsText" priority="926" operator="containsText" text="Excessivamente elevado">
      <formula>NOT(ISERROR(SEARCH("Excessivamente elevado",O22)))</formula>
    </cfRule>
    <cfRule type="containsText" dxfId="1451" priority="927" operator="containsText" text="Válido">
      <formula>NOT(ISERROR(SEARCH("Válido",O22)))</formula>
    </cfRule>
    <cfRule type="containsText" dxfId="1450" priority="928" operator="containsText" text="Inexequível">
      <formula>NOT(ISERROR(SEARCH("Inexequível",O22)))</formula>
    </cfRule>
    <cfRule type="aboveAverage" dxfId="1449" priority="929" aboveAverage="0"/>
  </conditionalFormatting>
  <conditionalFormatting sqref="O22">
    <cfRule type="cellIs" dxfId="1448" priority="920" operator="between">
      <formula>75</formula>
      <formula>100</formula>
    </cfRule>
  </conditionalFormatting>
  <conditionalFormatting sqref="O39">
    <cfRule type="cellIs" dxfId="1447" priority="858" operator="lessThan">
      <formula>"K$25"</formula>
    </cfRule>
    <cfRule type="cellIs" dxfId="1446" priority="859" operator="greaterThan">
      <formula>"J$25"</formula>
    </cfRule>
  </conditionalFormatting>
  <conditionalFormatting sqref="O39">
    <cfRule type="cellIs" dxfId="1445" priority="856" operator="lessThan">
      <formula>"K$25"</formula>
    </cfRule>
    <cfRule type="cellIs" dxfId="1444" priority="857" operator="greaterThan">
      <formula>"J&amp;25"</formula>
    </cfRule>
  </conditionalFormatting>
  <conditionalFormatting sqref="O39">
    <cfRule type="containsText" dxfId="1443" priority="855" operator="containsText" text="Excessivamente elevado">
      <formula>NOT(ISERROR(SEARCH("Excessivamente elevado",O39)))</formula>
    </cfRule>
  </conditionalFormatting>
  <conditionalFormatting sqref="O39">
    <cfRule type="containsText" priority="860" operator="containsText" text="Excessivamente elevado">
      <formula>NOT(ISERROR(SEARCH("Excessivamente elevado",O39)))</formula>
    </cfRule>
    <cfRule type="containsText" dxfId="1442" priority="861" operator="containsText" text="Válido">
      <formula>NOT(ISERROR(SEARCH("Válido",O39)))</formula>
    </cfRule>
    <cfRule type="containsText" dxfId="1441" priority="862" operator="containsText" text="Inexequível">
      <formula>NOT(ISERROR(SEARCH("Inexequível",O39)))</formula>
    </cfRule>
    <cfRule type="aboveAverage" dxfId="1440" priority="863" aboveAverage="0"/>
  </conditionalFormatting>
  <conditionalFormatting sqref="P39">
    <cfRule type="cellIs" dxfId="1439" priority="849" operator="lessThan">
      <formula>"K$25"</formula>
    </cfRule>
    <cfRule type="cellIs" dxfId="1438" priority="850" operator="greaterThan">
      <formula>"J&amp;25"</formula>
    </cfRule>
  </conditionalFormatting>
  <conditionalFormatting sqref="P39">
    <cfRule type="containsText" dxfId="1437" priority="848" operator="containsText" text="Excessivamente elevado">
      <formula>NOT(ISERROR(SEARCH("Excessivamente elevado",P39)))</formula>
    </cfRule>
  </conditionalFormatting>
  <conditionalFormatting sqref="P39">
    <cfRule type="containsText" priority="851" operator="containsText" text="Excessivamente elevado">
      <formula>NOT(ISERROR(SEARCH("Excessivamente elevado",P39)))</formula>
    </cfRule>
    <cfRule type="containsText" dxfId="1436" priority="852" operator="containsText" text="Válido">
      <formula>NOT(ISERROR(SEARCH("Válido",P39)))</formula>
    </cfRule>
    <cfRule type="containsText" dxfId="1435" priority="853" operator="containsText" text="Inexequível">
      <formula>NOT(ISERROR(SEARCH("Inexequível",P39)))</formula>
    </cfRule>
    <cfRule type="aboveAverage" dxfId="1434" priority="854" aboveAverage="0"/>
  </conditionalFormatting>
  <conditionalFormatting sqref="P39">
    <cfRule type="cellIs" dxfId="1433" priority="842" operator="lessThan">
      <formula>"K$25"</formula>
    </cfRule>
    <cfRule type="cellIs" dxfId="1432" priority="843" operator="greaterThan">
      <formula>"J&amp;25"</formula>
    </cfRule>
  </conditionalFormatting>
  <conditionalFormatting sqref="P39">
    <cfRule type="containsText" dxfId="1431" priority="841" operator="containsText" text="Excessivamente elevado">
      <formula>NOT(ISERROR(SEARCH("Excessivamente elevado",P39)))</formula>
    </cfRule>
  </conditionalFormatting>
  <conditionalFormatting sqref="P39">
    <cfRule type="containsText" priority="844" operator="containsText" text="Excessivamente elevado">
      <formula>NOT(ISERROR(SEARCH("Excessivamente elevado",P39)))</formula>
    </cfRule>
    <cfRule type="containsText" dxfId="1430" priority="845" operator="containsText" text="Válido">
      <formula>NOT(ISERROR(SEARCH("Válido",P39)))</formula>
    </cfRule>
    <cfRule type="containsText" dxfId="1429" priority="846" operator="containsText" text="Inexequível">
      <formula>NOT(ISERROR(SEARCH("Inexequível",P39)))</formula>
    </cfRule>
    <cfRule type="aboveAverage" dxfId="1428" priority="847" aboveAverage="0"/>
  </conditionalFormatting>
  <conditionalFormatting sqref="N26:P26">
    <cfRule type="containsText" dxfId="1427" priority="232" operator="containsText" text="Excessivamente elevado">
      <formula>NOT(ISERROR(SEARCH("Excessivamente elevado",N26)))</formula>
    </cfRule>
  </conditionalFormatting>
  <conditionalFormatting sqref="N30:P30">
    <cfRule type="containsText" dxfId="1426" priority="231" operator="containsText" text="Excessivamente elevado">
      <formula>NOT(ISERROR(SEARCH("Excessivamente elevado",N30)))</formula>
    </cfRule>
  </conditionalFormatting>
  <conditionalFormatting sqref="N18:N20">
    <cfRule type="containsText" priority="7536" operator="containsText" text="Excessivamente elevado">
      <formula>NOT(ISERROR(SEARCH("Excessivamente elevado",N18)))</formula>
    </cfRule>
    <cfRule type="containsText" dxfId="1425" priority="7537" operator="containsText" text="Válido">
      <formula>NOT(ISERROR(SEARCH("Válido",N18)))</formula>
    </cfRule>
    <cfRule type="containsText" dxfId="1424" priority="7538" operator="containsText" text="Inexequível">
      <formula>NOT(ISERROR(SEARCH("Inexequível",N18)))</formula>
    </cfRule>
    <cfRule type="aboveAverage" dxfId="1423" priority="7539" aboveAverage="0"/>
  </conditionalFormatting>
  <conditionalFormatting sqref="N22:N25">
    <cfRule type="containsText" priority="7540" operator="containsText" text="Excessivamente elevado">
      <formula>NOT(ISERROR(SEARCH("Excessivamente elevado",N22)))</formula>
    </cfRule>
    <cfRule type="containsText" dxfId="1422" priority="7541" operator="containsText" text="Válido">
      <formula>NOT(ISERROR(SEARCH("Válido",N22)))</formula>
    </cfRule>
    <cfRule type="containsText" dxfId="1421" priority="7542" operator="containsText" text="Inexequível">
      <formula>NOT(ISERROR(SEARCH("Inexequível",N22)))</formula>
    </cfRule>
    <cfRule type="aboveAverage" dxfId="1420" priority="7543" aboveAverage="0"/>
  </conditionalFormatting>
  <conditionalFormatting sqref="N27:N29">
    <cfRule type="containsText" priority="7544" operator="containsText" text="Excessivamente elevado">
      <formula>NOT(ISERROR(SEARCH("Excessivamente elevado",N27)))</formula>
    </cfRule>
    <cfRule type="containsText" dxfId="1419" priority="7545" operator="containsText" text="Válido">
      <formula>NOT(ISERROR(SEARCH("Válido",N27)))</formula>
    </cfRule>
    <cfRule type="containsText" dxfId="1418" priority="7546" operator="containsText" text="Inexequível">
      <formula>NOT(ISERROR(SEARCH("Inexequível",N27)))</formula>
    </cfRule>
    <cfRule type="aboveAverage" dxfId="1417" priority="7547" aboveAverage="0"/>
  </conditionalFormatting>
  <conditionalFormatting sqref="N31:N33">
    <cfRule type="containsText" priority="7548" operator="containsText" text="Excessivamente elevado">
      <formula>NOT(ISERROR(SEARCH("Excessivamente elevado",N31)))</formula>
    </cfRule>
    <cfRule type="containsText" dxfId="1416" priority="7549" operator="containsText" text="Válido">
      <formula>NOT(ISERROR(SEARCH("Válido",N31)))</formula>
    </cfRule>
    <cfRule type="containsText" dxfId="1415" priority="7550" operator="containsText" text="Inexequível">
      <formula>NOT(ISERROR(SEARCH("Inexequível",N31)))</formula>
    </cfRule>
    <cfRule type="aboveAverage" dxfId="1414" priority="7551" aboveAverage="0"/>
  </conditionalFormatting>
  <conditionalFormatting sqref="N35:N37">
    <cfRule type="containsText" priority="7552" operator="containsText" text="Excessivamente elevado">
      <formula>NOT(ISERROR(SEARCH("Excessivamente elevado",N35)))</formula>
    </cfRule>
    <cfRule type="containsText" dxfId="1413" priority="7553" operator="containsText" text="Válido">
      <formula>NOT(ISERROR(SEARCH("Válido",N35)))</formula>
    </cfRule>
    <cfRule type="containsText" dxfId="1412" priority="7554" operator="containsText" text="Inexequível">
      <formula>NOT(ISERROR(SEARCH("Inexequível",N35)))</formula>
    </cfRule>
    <cfRule type="aboveAverage" dxfId="1411" priority="7555" aboveAverage="0"/>
  </conditionalFormatting>
  <conditionalFormatting sqref="N39:N42">
    <cfRule type="containsText" priority="7556" operator="containsText" text="Excessivamente elevado">
      <formula>NOT(ISERROR(SEARCH("Excessivamente elevado",N39)))</formula>
    </cfRule>
    <cfRule type="containsText" dxfId="1410" priority="7557" operator="containsText" text="Válido">
      <formula>NOT(ISERROR(SEARCH("Válido",N39)))</formula>
    </cfRule>
    <cfRule type="containsText" dxfId="1409" priority="7558" operator="containsText" text="Inexequível">
      <formula>NOT(ISERROR(SEARCH("Inexequível",N39)))</formula>
    </cfRule>
    <cfRule type="aboveAverage" dxfId="1408" priority="7559" aboveAverage="0"/>
  </conditionalFormatting>
  <conditionalFormatting sqref="N44:N47">
    <cfRule type="containsText" priority="7560" operator="containsText" text="Excessivamente elevado">
      <formula>NOT(ISERROR(SEARCH("Excessivamente elevado",N44)))</formula>
    </cfRule>
    <cfRule type="containsText" dxfId="1407" priority="7561" operator="containsText" text="Válido">
      <formula>NOT(ISERROR(SEARCH("Válido",N44)))</formula>
    </cfRule>
    <cfRule type="containsText" dxfId="1406" priority="7562" operator="containsText" text="Inexequível">
      <formula>NOT(ISERROR(SEARCH("Inexequível",N44)))</formula>
    </cfRule>
    <cfRule type="aboveAverage" dxfId="1405" priority="7563" aboveAverage="0"/>
  </conditionalFormatting>
  <conditionalFormatting sqref="N49:N51">
    <cfRule type="containsText" priority="7564" operator="containsText" text="Excessivamente elevado">
      <formula>NOT(ISERROR(SEARCH("Excessivamente elevado",N49)))</formula>
    </cfRule>
    <cfRule type="containsText" dxfId="1404" priority="7565" operator="containsText" text="Válido">
      <formula>NOT(ISERROR(SEARCH("Válido",N49)))</formula>
    </cfRule>
    <cfRule type="containsText" dxfId="1403" priority="7566" operator="containsText" text="Inexequível">
      <formula>NOT(ISERROR(SEARCH("Inexequível",N49)))</formula>
    </cfRule>
    <cfRule type="aboveAverage" dxfId="1402" priority="7567" aboveAverage="0"/>
  </conditionalFormatting>
  <conditionalFormatting sqref="N16:N17">
    <cfRule type="cellIs" dxfId="1401" priority="4" operator="lessThan">
      <formula>"K$25"</formula>
    </cfRule>
    <cfRule type="cellIs" dxfId="1400" priority="5" operator="greaterThan">
      <formula>"J$25"</formula>
    </cfRule>
  </conditionalFormatting>
  <conditionalFormatting sqref="N16:N17">
    <cfRule type="cellIs" dxfId="1399" priority="2" operator="lessThan">
      <formula>"K$25"</formula>
    </cfRule>
    <cfRule type="cellIs" dxfId="1398" priority="3" operator="greaterThan">
      <formula>"J&amp;25"</formula>
    </cfRule>
  </conditionalFormatting>
  <conditionalFormatting sqref="N16:N17">
    <cfRule type="containsText" dxfId="1397" priority="1" operator="containsText" text="Excessivamente elevado">
      <formula>NOT(ISERROR(SEARCH("Excessivamente elevado",N16)))</formula>
    </cfRule>
  </conditionalFormatting>
  <conditionalFormatting sqref="N16:N17">
    <cfRule type="containsText" priority="6" operator="containsText" text="Excessivamente elevado">
      <formula>NOT(ISERROR(SEARCH("Excessivamente elevado",N16)))</formula>
    </cfRule>
    <cfRule type="containsText" dxfId="1396" priority="7" operator="containsText" text="Válido">
      <formula>NOT(ISERROR(SEARCH("Válido",N16)))</formula>
    </cfRule>
    <cfRule type="containsText" dxfId="1395" priority="8" operator="containsText" text="Inexequível">
      <formula>NOT(ISERROR(SEARCH("Inexequível",N16)))</formula>
    </cfRule>
    <cfRule type="aboveAverage" dxfId="1394" priority="9" aboveAverage="0"/>
  </conditionalFormatting>
  <hyperlinks>
    <hyperlink ref="F51" r:id="rId1" xr:uid="{E1BB237B-3B9A-4802-BCA3-70D45FDB9911}"/>
    <hyperlink ref="F29" r:id="rId2" xr:uid="{69C9185C-0C5A-4C13-8B25-DFE98E14C16E}"/>
    <hyperlink ref="F17" r:id="rId3" display="https://unipelpapeisespeciais.com/produtos/papel-couche-brilho-115g-66x96/    Acesso: 31/10/2023, às 13:15" xr:uid="{A8D6DF7D-3AC9-49AB-BBF3-088D6E100420}"/>
    <hyperlink ref="F23" r:id="rId4" display="https://produto.mercadolivre.com.br/MLB-1749574891-100-papel-couche-170g-              Acesso: 31/10/2023, às 13:21" xr:uid="{EC6AC546-FF0E-4909-AB4F-BF1FC15AD241}"/>
  </hyperlinks>
  <pageMargins left="0.7" right="0.7" top="0.75" bottom="0.75" header="0.3" footer="0.3"/>
  <pageSetup paperSize="9" scale="65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621C-0F03-42D8-8C0C-FCCB0F981A98}">
  <sheetPr>
    <tabColor theme="4" tint="-0.249977111117893"/>
  </sheetPr>
  <dimension ref="A1:AL68"/>
  <sheetViews>
    <sheetView showGridLines="0" topLeftCell="A31" zoomScale="80" zoomScaleNormal="80" workbookViewId="0">
      <selection activeCell="J37" sqref="J37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5.710937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5.85546875" style="13" bestFit="1" customWidth="1"/>
    <col min="11" max="11" width="16.5703125" style="13" bestFit="1" customWidth="1"/>
    <col min="12" max="12" width="8.7109375" customWidth="1"/>
    <col min="13" max="13" width="7.28515625" customWidth="1"/>
    <col min="14" max="14" width="14.28515625" style="65" customWidth="1"/>
    <col min="15" max="15" width="7.140625" customWidth="1"/>
    <col min="16" max="16" width="24.28515625" customWidth="1"/>
    <col min="17" max="17" width="12.28515625" style="22" bestFit="1" customWidth="1"/>
    <col min="18" max="18" width="13.42578125" bestFit="1" customWidth="1"/>
    <col min="19" max="19" width="29.28515625" customWidth="1"/>
    <col min="20" max="20" width="14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9" t="s">
        <v>40</v>
      </c>
      <c r="R15" s="139" t="s">
        <v>72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46</v>
      </c>
      <c r="B16" s="394"/>
      <c r="C16" s="386" t="s">
        <v>155</v>
      </c>
      <c r="D16" s="388" t="s">
        <v>156</v>
      </c>
      <c r="E16" s="396">
        <v>15</v>
      </c>
      <c r="F16" s="175" t="s">
        <v>193</v>
      </c>
      <c r="G16" s="186" t="s">
        <v>199</v>
      </c>
      <c r="H16" s="23" t="s">
        <v>171</v>
      </c>
      <c r="I16" s="23" t="s">
        <v>138</v>
      </c>
      <c r="J16" s="165">
        <v>934.66</v>
      </c>
      <c r="K16" s="383">
        <f>AVERAGE(J16:J20)</f>
        <v>1228.808</v>
      </c>
      <c r="L16" s="376">
        <f>K16*1.25</f>
        <v>1536.01</v>
      </c>
      <c r="M16" s="376">
        <f>K16*0.75</f>
        <v>921.60599999999999</v>
      </c>
      <c r="N16" s="126" t="str">
        <f>IF(J16&gt;L$16,"EXCESSIVAMENTE ELEVADO",IF(J16&lt;M$16,"INEXEQUÍVEL","VÁLIDO"))</f>
        <v>VÁLIDO</v>
      </c>
      <c r="O16" s="103">
        <f>J16/K$16</f>
        <v>0.76062330323370286</v>
      </c>
      <c r="P16" s="102" t="s">
        <v>74</v>
      </c>
      <c r="Q16" s="373">
        <f>ROUND(MEDIAN(J16:J19),2)</f>
        <v>955.69</v>
      </c>
      <c r="R16" s="370">
        <f>E16*Q16</f>
        <v>14335.35</v>
      </c>
      <c r="T16" s="360" t="s">
        <v>62</v>
      </c>
      <c r="U16" s="361"/>
      <c r="V16" s="361"/>
      <c r="W16" s="361"/>
      <c r="X16" s="362"/>
      <c r="Y16" s="136" t="s">
        <v>66</v>
      </c>
      <c r="Z16" s="137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2.45" customHeight="1" x14ac:dyDescent="0.25">
      <c r="A17" s="395"/>
      <c r="B17" s="395"/>
      <c r="C17" s="387"/>
      <c r="D17" s="389"/>
      <c r="E17" s="397"/>
      <c r="F17" s="175" t="s">
        <v>165</v>
      </c>
      <c r="G17" s="187" t="s">
        <v>199</v>
      </c>
      <c r="H17" s="179" t="s">
        <v>216</v>
      </c>
      <c r="I17" s="179" t="s">
        <v>138</v>
      </c>
      <c r="J17" s="165">
        <v>955.73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J17/K$16</f>
        <v>0.77777000149738607</v>
      </c>
      <c r="P17" s="102" t="s">
        <v>74</v>
      </c>
      <c r="Q17" s="374"/>
      <c r="R17" s="371"/>
      <c r="T17" s="87" t="s">
        <v>4</v>
      </c>
      <c r="U17" s="88" t="s">
        <v>63</v>
      </c>
      <c r="V17" s="89" t="s">
        <v>64</v>
      </c>
      <c r="W17" s="88" t="s">
        <v>65</v>
      </c>
      <c r="X17" s="90" t="s">
        <v>15</v>
      </c>
      <c r="Y17" s="91">
        <v>0.25</v>
      </c>
      <c r="Z17" s="92">
        <v>0.75</v>
      </c>
      <c r="AB17" s="425" t="s">
        <v>77</v>
      </c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</row>
    <row r="18" spans="1:38" ht="61.9" customHeight="1" thickBot="1" x14ac:dyDescent="0.3">
      <c r="A18" s="395"/>
      <c r="B18" s="395"/>
      <c r="C18" s="387"/>
      <c r="D18" s="389"/>
      <c r="E18" s="397"/>
      <c r="F18" s="241" t="s">
        <v>215</v>
      </c>
      <c r="G18" s="180" t="s">
        <v>200</v>
      </c>
      <c r="H18" s="168" t="s">
        <v>212</v>
      </c>
      <c r="I18" s="168" t="s">
        <v>213</v>
      </c>
      <c r="J18" s="165">
        <v>955.65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103">
        <f>J18/K$16</f>
        <v>0.77770489775457186</v>
      </c>
      <c r="P18" s="102" t="s">
        <v>74</v>
      </c>
      <c r="Q18" s="374"/>
      <c r="R18" s="371"/>
      <c r="T18" s="93">
        <f>MEDIAN(J16:J19)</f>
        <v>955.69</v>
      </c>
      <c r="U18" s="94">
        <f>_xlfn.STDEV.S(J16:J19)</f>
        <v>275.33853138757553</v>
      </c>
      <c r="V18" s="95">
        <f>(U18/T18)*100</f>
        <v>28.810443908335913</v>
      </c>
      <c r="W18" s="96" t="str">
        <f>IF(V18&gt;25,"Mediana","Média")</f>
        <v>Mediana</v>
      </c>
      <c r="X18" s="97">
        <f>MIN(J16:J19)</f>
        <v>934.66</v>
      </c>
      <c r="Y18" s="98" t="s">
        <v>70</v>
      </c>
      <c r="Z18" s="99" t="s">
        <v>71</v>
      </c>
      <c r="AB18" s="425" t="s">
        <v>78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35.450000000000003" customHeight="1" x14ac:dyDescent="0.25">
      <c r="A19" s="395"/>
      <c r="B19" s="395"/>
      <c r="C19" s="387"/>
      <c r="D19" s="389"/>
      <c r="E19" s="397"/>
      <c r="F19" s="189" t="s">
        <v>207</v>
      </c>
      <c r="G19" s="23" t="s">
        <v>141</v>
      </c>
      <c r="H19" s="168" t="s">
        <v>210</v>
      </c>
      <c r="I19" s="168" t="s">
        <v>138</v>
      </c>
      <c r="J19" s="165">
        <v>1499</v>
      </c>
      <c r="K19" s="384"/>
      <c r="L19" s="377"/>
      <c r="M19" s="377"/>
      <c r="N19" s="73" t="str">
        <f>IF(J19&gt;L$16,"EXCESSIVAMENTE ELEVADO",IF(J19&lt;M$16,"INEXEQUÍVEL","VÁLIDO"))</f>
        <v>VÁLIDO</v>
      </c>
      <c r="O19" s="103">
        <f>(J19-K16)/K16</f>
        <v>0.21988138098059259</v>
      </c>
      <c r="P19" s="102" t="s">
        <v>76</v>
      </c>
      <c r="Q19" s="374"/>
      <c r="R19" s="371"/>
      <c r="T19" s="22"/>
      <c r="AB19" s="135"/>
      <c r="AC19" s="135"/>
      <c r="AD19" s="135"/>
      <c r="AE19" s="135"/>
      <c r="AF19" s="135"/>
      <c r="AG19" s="135"/>
      <c r="AH19" s="138"/>
      <c r="AI19" s="135"/>
      <c r="AJ19" s="135"/>
      <c r="AK19" s="135"/>
      <c r="AL19" s="118"/>
    </row>
    <row r="20" spans="1:38" ht="76.150000000000006" customHeight="1" x14ac:dyDescent="0.25">
      <c r="A20" s="395"/>
      <c r="B20" s="395"/>
      <c r="C20" s="387"/>
      <c r="D20" s="389"/>
      <c r="E20" s="397"/>
      <c r="F20" s="59" t="s">
        <v>149</v>
      </c>
      <c r="G20" s="59" t="s">
        <v>141</v>
      </c>
      <c r="H20" s="168" t="s">
        <v>206</v>
      </c>
      <c r="I20" s="168" t="s">
        <v>138</v>
      </c>
      <c r="J20" s="165">
        <v>1799</v>
      </c>
      <c r="K20" s="385"/>
      <c r="L20" s="378"/>
      <c r="M20" s="378"/>
      <c r="N20" s="73" t="str">
        <f>IF(J20&gt;L$16,"EXCESSIVAMENTE ELEVADO",IF(J20&lt;M$16,"INEXEQUÍVEL","VÁLIDO"))</f>
        <v>EXCESSIVAMENTE ELEVADO</v>
      </c>
      <c r="O20" s="60">
        <f>(J20-K16)/K16</f>
        <v>0.46402041653374654</v>
      </c>
      <c r="P20" s="75" t="s">
        <v>76</v>
      </c>
      <c r="Q20" s="375"/>
      <c r="R20" s="372"/>
      <c r="AB20" s="119"/>
      <c r="AC20" s="119"/>
      <c r="AD20" s="119"/>
      <c r="AE20" s="119"/>
      <c r="AF20" s="119"/>
      <c r="AG20" s="119"/>
      <c r="AH20" s="138"/>
      <c r="AI20" s="119"/>
      <c r="AJ20" s="119"/>
      <c r="AK20" s="119"/>
      <c r="AL20" s="120"/>
    </row>
    <row r="21" spans="1:38" s="20" customFormat="1" ht="21.75" customHeight="1" thickBot="1" x14ac:dyDescent="0.3">
      <c r="A21" s="379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112"/>
      <c r="V21" s="51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120"/>
    </row>
    <row r="22" spans="1:38" ht="41.45" customHeight="1" x14ac:dyDescent="0.25">
      <c r="A22" s="394">
        <v>47</v>
      </c>
      <c r="B22" s="394"/>
      <c r="C22" s="386" t="s">
        <v>157</v>
      </c>
      <c r="D22" s="388" t="s">
        <v>156</v>
      </c>
      <c r="E22" s="396">
        <v>2</v>
      </c>
      <c r="F22" s="175" t="s">
        <v>165</v>
      </c>
      <c r="G22" s="179" t="s">
        <v>199</v>
      </c>
      <c r="H22" s="59" t="s">
        <v>217</v>
      </c>
      <c r="I22" s="59" t="s">
        <v>138</v>
      </c>
      <c r="J22" s="165">
        <v>672.17</v>
      </c>
      <c r="K22" s="383">
        <f>AVERAGE(J22:J24)</f>
        <v>1026.0566666666666</v>
      </c>
      <c r="L22" s="376">
        <f>K22*1.25</f>
        <v>1282.5708333333332</v>
      </c>
      <c r="M22" s="376">
        <f>K22*0.75</f>
        <v>769.54250000000002</v>
      </c>
      <c r="N22" s="76" t="str">
        <f>IF(J22&gt;L22,"EXCESSIVAMENTE ELEVADO",IF(J22&lt;M22,"INEXEQUÍVEL","VÁLIDO"))</f>
        <v>INEXEQUÍVEL</v>
      </c>
      <c r="O22" s="60">
        <f>J22/K22</f>
        <v>0.65510027061533316</v>
      </c>
      <c r="P22" s="75" t="s">
        <v>73</v>
      </c>
      <c r="Q22" s="373">
        <f>ROUND(MEDIAN(J22:J24),2)</f>
        <v>1140</v>
      </c>
      <c r="R22" s="370">
        <f>E22*Q22</f>
        <v>2280</v>
      </c>
      <c r="T22" s="360" t="s">
        <v>62</v>
      </c>
      <c r="U22" s="361"/>
      <c r="V22" s="361"/>
      <c r="W22" s="361"/>
      <c r="X22" s="362"/>
      <c r="Y22" s="363" t="s">
        <v>66</v>
      </c>
      <c r="Z22" s="364"/>
    </row>
    <row r="23" spans="1:38" ht="50.25" customHeight="1" x14ac:dyDescent="0.25">
      <c r="A23" s="395"/>
      <c r="B23" s="395"/>
      <c r="C23" s="387"/>
      <c r="D23" s="389"/>
      <c r="E23" s="397"/>
      <c r="F23" s="189" t="s">
        <v>207</v>
      </c>
      <c r="G23" s="23" t="s">
        <v>141</v>
      </c>
      <c r="H23" s="168" t="s">
        <v>210</v>
      </c>
      <c r="I23" s="168" t="s">
        <v>138</v>
      </c>
      <c r="J23" s="165">
        <v>1140</v>
      </c>
      <c r="K23" s="384"/>
      <c r="L23" s="377"/>
      <c r="M23" s="377"/>
      <c r="N23" s="76" t="str">
        <f>IF(J23&gt;L22,"EXCESSIVAMENTE ELEVADO",IF(J23&lt;M22,"INEXEQUÍVEL","VÁLIDO"))</f>
        <v>VÁLIDO</v>
      </c>
      <c r="O23" s="103">
        <f>(J23-K22)/K22</f>
        <v>0.11104974708999184</v>
      </c>
      <c r="P23" s="102" t="s">
        <v>76</v>
      </c>
      <c r="Q23" s="374"/>
      <c r="R23" s="371"/>
      <c r="T23" s="87" t="s">
        <v>4</v>
      </c>
      <c r="U23" s="88" t="s">
        <v>63</v>
      </c>
      <c r="V23" s="89" t="s">
        <v>64</v>
      </c>
      <c r="W23" s="88" t="s">
        <v>65</v>
      </c>
      <c r="X23" s="90" t="s">
        <v>15</v>
      </c>
      <c r="Y23" s="91">
        <v>0.25</v>
      </c>
      <c r="Z23" s="92">
        <v>0.75</v>
      </c>
    </row>
    <row r="24" spans="1:38" ht="43.15" customHeight="1" thickBot="1" x14ac:dyDescent="0.3">
      <c r="A24" s="395"/>
      <c r="B24" s="395"/>
      <c r="C24" s="387"/>
      <c r="D24" s="389"/>
      <c r="E24" s="397"/>
      <c r="F24" s="59" t="s">
        <v>149</v>
      </c>
      <c r="G24" s="59" t="s">
        <v>141</v>
      </c>
      <c r="H24" s="168" t="s">
        <v>206</v>
      </c>
      <c r="I24" s="168" t="s">
        <v>138</v>
      </c>
      <c r="J24" s="165">
        <v>1266</v>
      </c>
      <c r="K24" s="385"/>
      <c r="L24" s="378"/>
      <c r="M24" s="378"/>
      <c r="N24" s="76" t="str">
        <f>IF(J24&gt;L22,"EXCESSIVAMENTE ELEVADO",IF(J24&lt;M22,"INEXEQUÍVEL","VÁLIDO"))</f>
        <v>VÁLIDO</v>
      </c>
      <c r="O24" s="103">
        <f>(J24-K22)/K22</f>
        <v>0.23384998229467516</v>
      </c>
      <c r="P24" s="102" t="s">
        <v>76</v>
      </c>
      <c r="Q24" s="375"/>
      <c r="R24" s="372"/>
      <c r="T24" s="93">
        <f>MEDIAN(J22:J24)</f>
        <v>1140</v>
      </c>
      <c r="U24" s="94">
        <f>_xlfn.STDEV.S(J22:J24)</f>
        <v>312.8830925974317</v>
      </c>
      <c r="V24" s="95">
        <f>(U24/T24)*100</f>
        <v>27.445885315564183</v>
      </c>
      <c r="W24" s="96" t="str">
        <f>IF(V24&gt;25,"Mediana","Média")</f>
        <v>Mediana</v>
      </c>
      <c r="X24" s="97">
        <f>MIN(J22:J24)</f>
        <v>672.17</v>
      </c>
      <c r="Y24" s="98" t="s">
        <v>70</v>
      </c>
      <c r="Z24" s="99" t="s">
        <v>71</v>
      </c>
    </row>
    <row r="25" spans="1:38" s="20" customFormat="1" ht="21.75" customHeight="1" x14ac:dyDescent="0.25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112"/>
      <c r="V25" s="51"/>
    </row>
    <row r="26" spans="1:38" ht="50.45" customHeight="1" thickBot="1" x14ac:dyDescent="0.3">
      <c r="A26" s="394">
        <v>48</v>
      </c>
      <c r="B26" s="394"/>
      <c r="C26" s="386" t="s">
        <v>158</v>
      </c>
      <c r="D26" s="388" t="s">
        <v>156</v>
      </c>
      <c r="E26" s="396">
        <v>2</v>
      </c>
      <c r="F26" s="175" t="s">
        <v>165</v>
      </c>
      <c r="G26" s="179" t="s">
        <v>199</v>
      </c>
      <c r="H26" s="59" t="s">
        <v>217</v>
      </c>
      <c r="I26" s="59" t="s">
        <v>138</v>
      </c>
      <c r="J26" s="165">
        <v>703.68</v>
      </c>
      <c r="K26" s="383">
        <f>AVERAGE(J26:J29)</f>
        <v>1023.2424999999999</v>
      </c>
      <c r="L26" s="376">
        <f>K26*1.25</f>
        <v>1279.0531249999999</v>
      </c>
      <c r="M26" s="376">
        <f>K26*0.75</f>
        <v>767.43187499999999</v>
      </c>
      <c r="N26" s="73" t="str">
        <f>IF(J26&gt;L$26,"EXCESSIVAMENTE ELEVADO",IF(J26&lt;M$26,"INEXEQUÍVEL","VÁLIDO"))</f>
        <v>INEXEQUÍVEL</v>
      </c>
      <c r="O26" s="69">
        <f>J26/K26</f>
        <v>0.68769622059287017</v>
      </c>
      <c r="P26" s="74" t="s">
        <v>73</v>
      </c>
      <c r="Q26" s="373">
        <f>ROUND(MEDIAN(J26:J28),2)</f>
        <v>869.29</v>
      </c>
      <c r="R26" s="370">
        <f>E26*Q26</f>
        <v>1738.58</v>
      </c>
    </row>
    <row r="27" spans="1:38" ht="101.25" customHeight="1" x14ac:dyDescent="0.25">
      <c r="A27" s="395"/>
      <c r="B27" s="395"/>
      <c r="C27" s="387"/>
      <c r="D27" s="389"/>
      <c r="E27" s="397"/>
      <c r="F27" s="336" t="s">
        <v>310</v>
      </c>
      <c r="G27" s="180" t="s">
        <v>200</v>
      </c>
      <c r="H27" s="168" t="s">
        <v>212</v>
      </c>
      <c r="I27" s="168" t="s">
        <v>213</v>
      </c>
      <c r="J27" s="165">
        <v>869.29</v>
      </c>
      <c r="K27" s="384"/>
      <c r="L27" s="377"/>
      <c r="M27" s="377"/>
      <c r="N27" s="126" t="str">
        <f>IF(J27&gt;L$26,"EXCESSIVAMENTE ELEVADO",IF(J27&lt;M$26,"INEXEQUÍVEL","VÁLIDO"))</f>
        <v>VÁLIDO</v>
      </c>
      <c r="O27" s="103">
        <f>J27/K$26</f>
        <v>0.84954446282284013</v>
      </c>
      <c r="P27" s="102" t="s">
        <v>82</v>
      </c>
      <c r="Q27" s="374"/>
      <c r="R27" s="371"/>
      <c r="S27" s="247"/>
      <c r="T27" s="360" t="s">
        <v>62</v>
      </c>
      <c r="U27" s="361"/>
      <c r="V27" s="361"/>
      <c r="W27" s="361"/>
      <c r="X27" s="362"/>
      <c r="Y27" s="363" t="s">
        <v>66</v>
      </c>
      <c r="Z27" s="364"/>
    </row>
    <row r="28" spans="1:38" ht="48" customHeight="1" x14ac:dyDescent="0.25">
      <c r="A28" s="395"/>
      <c r="B28" s="395"/>
      <c r="C28" s="387"/>
      <c r="D28" s="389"/>
      <c r="E28" s="397"/>
      <c r="F28" s="189" t="s">
        <v>207</v>
      </c>
      <c r="G28" s="23" t="s">
        <v>141</v>
      </c>
      <c r="H28" s="168" t="s">
        <v>210</v>
      </c>
      <c r="I28" s="168" t="s">
        <v>138</v>
      </c>
      <c r="J28" s="165">
        <v>1190</v>
      </c>
      <c r="K28" s="384"/>
      <c r="L28" s="377"/>
      <c r="M28" s="377"/>
      <c r="N28" s="73" t="str">
        <f>IF(J28&gt;L$26,"EXCESSIVAMENTE ELEVADO",IF(J28&lt;M$26,"INEXEQUÍVEL","VÁLIDO"))</f>
        <v>VÁLIDO</v>
      </c>
      <c r="O28" s="127">
        <f>(J28-K26)/K26</f>
        <v>0.1629696772759146</v>
      </c>
      <c r="P28" s="102" t="s">
        <v>76</v>
      </c>
      <c r="Q28" s="374"/>
      <c r="R28" s="371"/>
      <c r="T28" s="87" t="s">
        <v>4</v>
      </c>
      <c r="U28" s="88" t="s">
        <v>63</v>
      </c>
      <c r="V28" s="89" t="s">
        <v>64</v>
      </c>
      <c r="W28" s="88" t="s">
        <v>65</v>
      </c>
      <c r="X28" s="90" t="s">
        <v>15</v>
      </c>
      <c r="Y28" s="91">
        <v>0.25</v>
      </c>
      <c r="Z28" s="92">
        <v>0.75</v>
      </c>
    </row>
    <row r="29" spans="1:38" ht="75" customHeight="1" thickBot="1" x14ac:dyDescent="0.3">
      <c r="A29" s="395"/>
      <c r="B29" s="395"/>
      <c r="C29" s="387"/>
      <c r="D29" s="389"/>
      <c r="E29" s="397"/>
      <c r="F29" s="59" t="s">
        <v>149</v>
      </c>
      <c r="G29" s="59" t="s">
        <v>141</v>
      </c>
      <c r="H29" s="168" t="s">
        <v>206</v>
      </c>
      <c r="I29" s="168" t="s">
        <v>138</v>
      </c>
      <c r="J29" s="165">
        <v>1330</v>
      </c>
      <c r="K29" s="385"/>
      <c r="L29" s="378"/>
      <c r="M29" s="378"/>
      <c r="N29" s="73" t="str">
        <f>IF(J29&gt;L$26,"EXCESSIVAMENTE ELEVADO",IF(J29&lt;M$26,"INEXEQUÍVEL","VÁLIDO"))</f>
        <v>EXCESSIVAMENTE ELEVADO</v>
      </c>
      <c r="O29" s="69">
        <f>(J29-K26)/K26</f>
        <v>0.29978963930837516</v>
      </c>
      <c r="P29" s="74" t="s">
        <v>76</v>
      </c>
      <c r="Q29" s="375"/>
      <c r="R29" s="372"/>
      <c r="T29" s="93">
        <f>MEDIAN(J26:J28)</f>
        <v>869.29</v>
      </c>
      <c r="U29" s="94">
        <f>_xlfn.STDEV.S(J26:J28)</f>
        <v>247.24775651156077</v>
      </c>
      <c r="V29" s="95">
        <f>(U29/T29)*100</f>
        <v>28.442494048195744</v>
      </c>
      <c r="W29" s="96" t="str">
        <f>IF(V29&gt;25,"Mediana","Média")</f>
        <v>Mediana</v>
      </c>
      <c r="X29" s="97">
        <f>MIN(J26:J28)</f>
        <v>703.68</v>
      </c>
      <c r="Y29" s="98" t="s">
        <v>70</v>
      </c>
      <c r="Z29" s="99" t="s">
        <v>71</v>
      </c>
    </row>
    <row r="30" spans="1:38" s="20" customFormat="1" ht="21.75" customHeight="1" thickBot="1" x14ac:dyDescent="0.3">
      <c r="A30" s="379" t="s">
        <v>68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112"/>
      <c r="S30" s="287"/>
      <c r="V30" s="51"/>
    </row>
    <row r="31" spans="1:38" ht="58.9" customHeight="1" x14ac:dyDescent="0.25">
      <c r="A31" s="419">
        <v>49</v>
      </c>
      <c r="B31" s="394"/>
      <c r="C31" s="386" t="s">
        <v>159</v>
      </c>
      <c r="D31" s="388" t="s">
        <v>156</v>
      </c>
      <c r="E31" s="396">
        <v>5</v>
      </c>
      <c r="F31" s="337" t="s">
        <v>220</v>
      </c>
      <c r="G31" s="180" t="s">
        <v>200</v>
      </c>
      <c r="H31" s="168" t="s">
        <v>212</v>
      </c>
      <c r="I31" s="168" t="s">
        <v>213</v>
      </c>
      <c r="J31" s="178">
        <v>701.99</v>
      </c>
      <c r="K31" s="383">
        <f>AVERAGE(J31:J34)</f>
        <v>1039.92</v>
      </c>
      <c r="L31" s="376">
        <f>K31*1.25</f>
        <v>1299.9000000000001</v>
      </c>
      <c r="M31" s="376">
        <f>K31*0.75</f>
        <v>779.94</v>
      </c>
      <c r="N31" s="73" t="str">
        <f>IF(J31&gt;L$31,"EXCESSIVAMENTE ELEVADO",IF(J31&lt;M$31,"INEXEQUÍVEL","VÁLIDO"))</f>
        <v>INEXEQUÍVEL</v>
      </c>
      <c r="O31" s="69">
        <f>J31/K$31</f>
        <v>0.67504231094699585</v>
      </c>
      <c r="P31" s="74" t="s">
        <v>73</v>
      </c>
      <c r="Q31" s="373">
        <f>ROUND(MEDIAN(J32:J33),2)</f>
        <v>1025.8499999999999</v>
      </c>
      <c r="R31" s="370">
        <f>E31*Q31</f>
        <v>5129.25</v>
      </c>
      <c r="T31" s="229" t="s">
        <v>62</v>
      </c>
      <c r="U31" s="230"/>
      <c r="V31" s="230"/>
      <c r="W31" s="230"/>
      <c r="X31" s="231"/>
      <c r="Y31" s="232" t="s">
        <v>66</v>
      </c>
      <c r="Z31" s="233"/>
    </row>
    <row r="32" spans="1:38" ht="58.9" customHeight="1" x14ac:dyDescent="0.25">
      <c r="A32" s="420"/>
      <c r="B32" s="395"/>
      <c r="C32" s="387"/>
      <c r="D32" s="389"/>
      <c r="E32" s="397"/>
      <c r="F32" s="175" t="s">
        <v>165</v>
      </c>
      <c r="G32" s="179" t="s">
        <v>199</v>
      </c>
      <c r="H32" s="59" t="s">
        <v>217</v>
      </c>
      <c r="I32" s="59" t="s">
        <v>138</v>
      </c>
      <c r="J32" s="165">
        <v>787.69</v>
      </c>
      <c r="K32" s="384"/>
      <c r="L32" s="377"/>
      <c r="M32" s="377"/>
      <c r="N32" s="73" t="str">
        <f>IF(J32&gt;L$31,"EXCESSIVAMENTE ELEVADO",IF(J32&lt;M$31,"INEXEQUÍVEL","VÁLIDO"))</f>
        <v>VÁLIDO</v>
      </c>
      <c r="O32" s="103">
        <f>J32/K$31</f>
        <v>0.75745249634587275</v>
      </c>
      <c r="P32" s="102" t="s">
        <v>75</v>
      </c>
      <c r="Q32" s="374"/>
      <c r="R32" s="371"/>
      <c r="T32" s="44" t="s">
        <v>4</v>
      </c>
      <c r="U32" s="45" t="s">
        <v>63</v>
      </c>
      <c r="V32" s="50" t="s">
        <v>64</v>
      </c>
      <c r="W32" s="45" t="s">
        <v>65</v>
      </c>
      <c r="X32" s="46" t="s">
        <v>15</v>
      </c>
      <c r="Y32" s="47">
        <v>0.25</v>
      </c>
      <c r="Z32" s="48">
        <v>0.75</v>
      </c>
    </row>
    <row r="33" spans="1:26" ht="42" customHeight="1" thickBot="1" x14ac:dyDescent="0.3">
      <c r="A33" s="420"/>
      <c r="B33" s="395"/>
      <c r="C33" s="387"/>
      <c r="D33" s="389"/>
      <c r="E33" s="397"/>
      <c r="F33" s="189" t="s">
        <v>207</v>
      </c>
      <c r="G33" s="23" t="s">
        <v>141</v>
      </c>
      <c r="H33" s="168" t="s">
        <v>210</v>
      </c>
      <c r="I33" s="168" t="s">
        <v>138</v>
      </c>
      <c r="J33" s="165">
        <v>1264</v>
      </c>
      <c r="K33" s="384"/>
      <c r="L33" s="377"/>
      <c r="M33" s="377"/>
      <c r="N33" s="73" t="str">
        <f>IF(J33&gt;L$31,"EXCESSIVAMENTE ELEVADO",IF(J33&lt;M$31,"INEXEQUÍVEL","VÁLIDO"))</f>
        <v>VÁLIDO</v>
      </c>
      <c r="O33" s="103">
        <f>(J33-K31)/K31</f>
        <v>0.21547811370105385</v>
      </c>
      <c r="P33" s="102" t="s">
        <v>76</v>
      </c>
      <c r="Q33" s="374"/>
      <c r="R33" s="371"/>
      <c r="T33" s="93">
        <f>MEDIAN(J32:J33)</f>
        <v>1025.845</v>
      </c>
      <c r="U33" s="94">
        <f>_xlfn.STDEV.S(J32:J33)</f>
        <v>336.80203094696435</v>
      </c>
      <c r="V33" s="95">
        <f>(U33/T33)*100</f>
        <v>32.831668619232374</v>
      </c>
      <c r="W33" s="96" t="str">
        <f>IF(V33&gt;25,"Mediana","Média")</f>
        <v>Mediana</v>
      </c>
      <c r="X33" s="97">
        <f>MIN(J31:J33)</f>
        <v>701.99</v>
      </c>
      <c r="Y33" s="98" t="s">
        <v>70</v>
      </c>
      <c r="Z33" s="99" t="s">
        <v>71</v>
      </c>
    </row>
    <row r="34" spans="1:26" ht="84" customHeight="1" x14ac:dyDescent="0.25">
      <c r="A34" s="420"/>
      <c r="B34" s="395"/>
      <c r="C34" s="387"/>
      <c r="D34" s="389"/>
      <c r="E34" s="397"/>
      <c r="F34" s="59" t="s">
        <v>149</v>
      </c>
      <c r="G34" s="59" t="s">
        <v>141</v>
      </c>
      <c r="H34" s="168" t="s">
        <v>206</v>
      </c>
      <c r="I34" s="168" t="s">
        <v>138</v>
      </c>
      <c r="J34" s="165">
        <v>1406</v>
      </c>
      <c r="K34" s="385"/>
      <c r="L34" s="378"/>
      <c r="M34" s="378"/>
      <c r="N34" s="73" t="str">
        <f>IF(J34&gt;L$31,"EXCESSIVAMENTE ELEVADO",IF(J34&lt;M$31,"INEXEQUÍVEL","VÁLIDO"))</f>
        <v>EXCESSIVAMENTE ELEVADO</v>
      </c>
      <c r="O34" s="69">
        <f>(J34-K31)/K31</f>
        <v>0.35202707900607727</v>
      </c>
      <c r="P34" s="74" t="s">
        <v>76</v>
      </c>
      <c r="Q34" s="375"/>
      <c r="R34" s="372"/>
    </row>
    <row r="35" spans="1:26" s="20" customFormat="1" ht="21.75" customHeight="1" thickBot="1" x14ac:dyDescent="0.3">
      <c r="A35" s="381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505"/>
      <c r="S35" s="287"/>
    </row>
    <row r="36" spans="1:26" ht="54" customHeight="1" x14ac:dyDescent="0.25">
      <c r="A36" s="419">
        <v>50</v>
      </c>
      <c r="B36" s="394"/>
      <c r="C36" s="386" t="s">
        <v>160</v>
      </c>
      <c r="D36" s="388" t="s">
        <v>156</v>
      </c>
      <c r="E36" s="396">
        <v>25</v>
      </c>
      <c r="F36" s="175" t="s">
        <v>218</v>
      </c>
      <c r="G36" s="179" t="s">
        <v>199</v>
      </c>
      <c r="H36" s="59" t="s">
        <v>219</v>
      </c>
      <c r="I36" s="59" t="s">
        <v>138</v>
      </c>
      <c r="J36" s="182">
        <v>515</v>
      </c>
      <c r="K36" s="383">
        <f>AVERAGE(J36:J39)</f>
        <v>691.78250000000003</v>
      </c>
      <c r="L36" s="376">
        <f>K36*1.25</f>
        <v>864.72812500000009</v>
      </c>
      <c r="M36" s="376">
        <f>K36*0.75</f>
        <v>518.83687499999996</v>
      </c>
      <c r="N36" s="73" t="str">
        <f>IF(J36&gt;L$36,"EXCESSIVAMENTE ELEVADO",IF(J36&lt;M$36,"INEXEQUÍVEL","VÁLIDO"))</f>
        <v>INEXEQUÍVEL</v>
      </c>
      <c r="O36" s="69">
        <f>J36/K36</f>
        <v>0.74445363969166611</v>
      </c>
      <c r="P36" s="74" t="s">
        <v>73</v>
      </c>
      <c r="Q36" s="373">
        <f>ROUND(MEDIAN(J36:J38),2)</f>
        <v>525.13</v>
      </c>
      <c r="R36" s="370">
        <f>E36*Q36</f>
        <v>13128.25</v>
      </c>
      <c r="T36" s="508" t="s">
        <v>62</v>
      </c>
      <c r="U36" s="509"/>
      <c r="V36" s="509"/>
      <c r="W36" s="509"/>
      <c r="X36" s="510"/>
      <c r="Y36" s="506" t="s">
        <v>66</v>
      </c>
      <c r="Z36" s="507"/>
    </row>
    <row r="37" spans="1:26" ht="54" customHeight="1" x14ac:dyDescent="0.25">
      <c r="A37" s="420"/>
      <c r="B37" s="395"/>
      <c r="C37" s="387"/>
      <c r="D37" s="389"/>
      <c r="E37" s="397"/>
      <c r="F37" s="175" t="s">
        <v>165</v>
      </c>
      <c r="G37" s="179" t="s">
        <v>199</v>
      </c>
      <c r="H37" s="59" t="s">
        <v>217</v>
      </c>
      <c r="I37" s="59" t="s">
        <v>138</v>
      </c>
      <c r="J37" s="182">
        <v>525.13</v>
      </c>
      <c r="K37" s="384"/>
      <c r="L37" s="377"/>
      <c r="M37" s="377"/>
      <c r="N37" s="73" t="str">
        <f>IF(J37&gt;L$36,"EXCESSIVAMENTE ELEVADO",IF(J37&lt;M$36,"INEXEQUÍVEL","VÁLIDO"))</f>
        <v>VÁLIDO</v>
      </c>
      <c r="O37" s="103">
        <f>J37/K$36</f>
        <v>0.7590969705073487</v>
      </c>
      <c r="P37" s="102" t="s">
        <v>75</v>
      </c>
      <c r="Q37" s="374"/>
      <c r="R37" s="371"/>
      <c r="T37" s="81" t="s">
        <v>4</v>
      </c>
      <c r="U37" s="82" t="s">
        <v>63</v>
      </c>
      <c r="V37" s="83" t="s">
        <v>64</v>
      </c>
      <c r="W37" s="82" t="s">
        <v>65</v>
      </c>
      <c r="X37" s="84" t="s">
        <v>15</v>
      </c>
      <c r="Y37" s="85">
        <v>0.25</v>
      </c>
      <c r="Z37" s="86">
        <v>0.75</v>
      </c>
    </row>
    <row r="38" spans="1:26" ht="60" customHeight="1" thickBot="1" x14ac:dyDescent="0.3">
      <c r="A38" s="420"/>
      <c r="B38" s="395"/>
      <c r="C38" s="387"/>
      <c r="D38" s="389"/>
      <c r="E38" s="397"/>
      <c r="F38" s="189" t="s">
        <v>207</v>
      </c>
      <c r="G38" s="23" t="s">
        <v>141</v>
      </c>
      <c r="H38" s="168" t="s">
        <v>210</v>
      </c>
      <c r="I38" s="168" t="s">
        <v>138</v>
      </c>
      <c r="J38" s="182">
        <v>815</v>
      </c>
      <c r="K38" s="384"/>
      <c r="L38" s="377"/>
      <c r="M38" s="377"/>
      <c r="N38" s="73" t="str">
        <f>IF(J38&gt;L$36,"EXCESSIVAMENTE ELEVADO",IF(J38&lt;M$36,"INEXEQUÍVEL","VÁLIDO"))</f>
        <v>VÁLIDO</v>
      </c>
      <c r="O38" s="103">
        <f>(J38-K36)/K36</f>
        <v>0.17811595407516087</v>
      </c>
      <c r="P38" s="102" t="s">
        <v>76</v>
      </c>
      <c r="Q38" s="374"/>
      <c r="R38" s="371"/>
      <c r="T38" s="93">
        <f>MEDIAN(J36:J38)</f>
        <v>525.13</v>
      </c>
      <c r="U38" s="94">
        <f>_xlfn.STDEV.S(J36:J38)</f>
        <v>170.35611416480825</v>
      </c>
      <c r="V38" s="95">
        <f>(U38/T38)*100</f>
        <v>32.440750702646632</v>
      </c>
      <c r="W38" s="96" t="str">
        <f>IF(V38&gt;25,"Mediana","Média")</f>
        <v>Mediana</v>
      </c>
      <c r="X38" s="97">
        <f>MIN(J36:J38)</f>
        <v>515</v>
      </c>
      <c r="Y38" s="98" t="s">
        <v>70</v>
      </c>
      <c r="Z38" s="99" t="s">
        <v>71</v>
      </c>
    </row>
    <row r="39" spans="1:26" ht="78" customHeight="1" x14ac:dyDescent="0.25">
      <c r="A39" s="420"/>
      <c r="B39" s="395"/>
      <c r="C39" s="387"/>
      <c r="D39" s="389"/>
      <c r="E39" s="397"/>
      <c r="F39" s="59" t="s">
        <v>149</v>
      </c>
      <c r="G39" s="59" t="s">
        <v>141</v>
      </c>
      <c r="H39" s="168" t="s">
        <v>206</v>
      </c>
      <c r="I39" s="168" t="s">
        <v>138</v>
      </c>
      <c r="J39" s="182">
        <v>912</v>
      </c>
      <c r="K39" s="385"/>
      <c r="L39" s="378"/>
      <c r="M39" s="378"/>
      <c r="N39" s="73" t="str">
        <f>IF(J39&gt;L$36,"EXCESSIVAMENTE ELEVADO",IF(J39&lt;M$36,"INEXEQUÍVEL","VÁLIDO"))</f>
        <v>EXCESSIVAMENTE ELEVADO</v>
      </c>
      <c r="O39" s="69">
        <f>(J39-K36)/K36</f>
        <v>0.31833343572582418</v>
      </c>
      <c r="P39" s="74" t="s">
        <v>76</v>
      </c>
      <c r="Q39" s="375"/>
      <c r="R39" s="372"/>
    </row>
    <row r="40" spans="1:26" s="20" customFormat="1" ht="21.75" customHeight="1" x14ac:dyDescent="0.25">
      <c r="A40" s="390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287"/>
      <c r="V40" s="51"/>
    </row>
    <row r="41" spans="1:26" s="20" customFormat="1" ht="21.75" customHeight="1" x14ac:dyDescent="0.25">
      <c r="A41" s="379" t="s">
        <v>67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504"/>
      <c r="R41" s="288">
        <f>SUM(R16,R22,R26,R31,R36)</f>
        <v>36611.43</v>
      </c>
      <c r="V41" s="51"/>
    </row>
    <row r="42" spans="1:26" s="20" customFormat="1" ht="39" customHeight="1" x14ac:dyDescent="0.25">
      <c r="A42" s="31"/>
      <c r="B42" s="31"/>
      <c r="C42" s="31"/>
      <c r="D42" s="31"/>
      <c r="E42" s="31"/>
      <c r="F42" s="31"/>
      <c r="G42" s="43"/>
      <c r="H42" s="43"/>
      <c r="I42" s="31"/>
      <c r="J42" s="31"/>
      <c r="K42" s="31"/>
      <c r="L42" s="31"/>
      <c r="M42" s="31"/>
      <c r="N42" s="31"/>
      <c r="O42" s="31"/>
      <c r="P42" s="31"/>
      <c r="Q42" s="52"/>
      <c r="R42" s="32"/>
      <c r="V42" s="51"/>
    </row>
    <row r="43" spans="1:26" s="20" customFormat="1" ht="135.6" customHeight="1" x14ac:dyDescent="0.25">
      <c r="A43" s="412" t="s">
        <v>276</v>
      </c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</row>
    <row r="44" spans="1:26" ht="15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26" ht="15" customHeight="1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26" ht="15" customHeight="1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6" ht="15" customHeight="1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26" ht="15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5" customHeight="1" x14ac:dyDescent="0.2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ht="15" customHeight="1" x14ac:dyDescent="0.2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1:18" ht="18.75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8" ht="51.6" customHeight="1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18" x14ac:dyDescent="0.25">
      <c r="R53" s="22"/>
    </row>
    <row r="54" spans="1:18" x14ac:dyDescent="0.25">
      <c r="R54" s="22"/>
    </row>
    <row r="55" spans="1:18" ht="18.75" x14ac:dyDescent="0.25">
      <c r="H55" s="198"/>
      <c r="I55" s="206"/>
      <c r="J55" s="206"/>
      <c r="K55" s="206"/>
      <c r="L55" s="183"/>
      <c r="R55" s="22"/>
    </row>
    <row r="56" spans="1:18" ht="15" customHeight="1" x14ac:dyDescent="0.25">
      <c r="H56" s="224"/>
      <c r="I56" s="206"/>
      <c r="J56" s="206"/>
      <c r="K56" s="206"/>
      <c r="L56" s="183"/>
      <c r="R56" s="22"/>
    </row>
    <row r="68" ht="58.15" customHeight="1" x14ac:dyDescent="0.25"/>
  </sheetData>
  <mergeCells count="87">
    <mergeCell ref="R31:R34"/>
    <mergeCell ref="Q36:Q39"/>
    <mergeCell ref="R36:R39"/>
    <mergeCell ref="A41:Q41"/>
    <mergeCell ref="A43:R43"/>
    <mergeCell ref="Y36:Z36"/>
    <mergeCell ref="A40:R40"/>
    <mergeCell ref="A35:R35"/>
    <mergeCell ref="A36:A39"/>
    <mergeCell ref="B36:B39"/>
    <mergeCell ref="C36:C39"/>
    <mergeCell ref="D36:D39"/>
    <mergeCell ref="E36:E39"/>
    <mergeCell ref="T36:X36"/>
    <mergeCell ref="K36:K39"/>
    <mergeCell ref="L36:L39"/>
    <mergeCell ref="M36:M39"/>
    <mergeCell ref="Y27:Z27"/>
    <mergeCell ref="A30:Q30"/>
    <mergeCell ref="A31:A34"/>
    <mergeCell ref="B31:B34"/>
    <mergeCell ref="C31:C34"/>
    <mergeCell ref="D31:D34"/>
    <mergeCell ref="E31:E34"/>
    <mergeCell ref="T27:X27"/>
    <mergeCell ref="K31:K34"/>
    <mergeCell ref="L31:L34"/>
    <mergeCell ref="M31:M34"/>
    <mergeCell ref="K26:K29"/>
    <mergeCell ref="L26:L29"/>
    <mergeCell ref="M26:M29"/>
    <mergeCell ref="R26:R29"/>
    <mergeCell ref="Q31:Q34"/>
    <mergeCell ref="A25:Q25"/>
    <mergeCell ref="A26:A29"/>
    <mergeCell ref="B26:B29"/>
    <mergeCell ref="C26:C29"/>
    <mergeCell ref="D26:D29"/>
    <mergeCell ref="E26:E29"/>
    <mergeCell ref="Q26:Q29"/>
    <mergeCell ref="AB21:AK21"/>
    <mergeCell ref="A22:A24"/>
    <mergeCell ref="B22:B24"/>
    <mergeCell ref="C22:C24"/>
    <mergeCell ref="D22:D24"/>
    <mergeCell ref="E22:E24"/>
    <mergeCell ref="T22:X22"/>
    <mergeCell ref="Y22:Z22"/>
    <mergeCell ref="R22:R24"/>
    <mergeCell ref="T16:X16"/>
    <mergeCell ref="AC16:AJ16"/>
    <mergeCell ref="AB17:AL17"/>
    <mergeCell ref="AB18:AL18"/>
    <mergeCell ref="L14:L15"/>
    <mergeCell ref="M14:M15"/>
    <mergeCell ref="N14:N15"/>
    <mergeCell ref="O14:P15"/>
    <mergeCell ref="Q14:R14"/>
    <mergeCell ref="R16:R20"/>
    <mergeCell ref="A8:Q8"/>
    <mergeCell ref="A11:R11"/>
    <mergeCell ref="AC13:AJ13"/>
    <mergeCell ref="A14:A15"/>
    <mergeCell ref="B14:B15"/>
    <mergeCell ref="C14:C15"/>
    <mergeCell ref="D14:D15"/>
    <mergeCell ref="E14:E15"/>
    <mergeCell ref="J14:J15"/>
    <mergeCell ref="K14:K15"/>
    <mergeCell ref="F14:F15"/>
    <mergeCell ref="G14:G15"/>
    <mergeCell ref="H14:H15"/>
    <mergeCell ref="I14:I15"/>
    <mergeCell ref="K16:K20"/>
    <mergeCell ref="L16:L20"/>
    <mergeCell ref="M16:M20"/>
    <mergeCell ref="K22:K24"/>
    <mergeCell ref="L22:L24"/>
    <mergeCell ref="M22:M24"/>
    <mergeCell ref="A21:Q21"/>
    <mergeCell ref="E16:E20"/>
    <mergeCell ref="A16:A20"/>
    <mergeCell ref="B16:B20"/>
    <mergeCell ref="C16:C20"/>
    <mergeCell ref="D16:D20"/>
    <mergeCell ref="Q16:Q20"/>
    <mergeCell ref="Q22:Q24"/>
  </mergeCells>
  <conditionalFormatting sqref="N16:N20 N27:N29">
    <cfRule type="cellIs" dxfId="240" priority="1371" operator="lessThan">
      <formula>"K$25"</formula>
    </cfRule>
    <cfRule type="cellIs" dxfId="239" priority="1372" operator="greaterThan">
      <formula>"J$25"</formula>
    </cfRule>
  </conditionalFormatting>
  <conditionalFormatting sqref="N16:N20 N27:N29">
    <cfRule type="cellIs" dxfId="238" priority="1369" operator="lessThan">
      <formula>"K$25"</formula>
    </cfRule>
    <cfRule type="cellIs" dxfId="237" priority="1370" operator="greaterThan">
      <formula>"J&amp;25"</formula>
    </cfRule>
  </conditionalFormatting>
  <conditionalFormatting sqref="N6:P7 N10:P10 N69:P1048576 N42:P42 O53:P68 N12:P13 N14:N20 N27:N29">
    <cfRule type="containsText" dxfId="236" priority="1368" operator="containsText" text="Excessivamente elevado">
      <formula>NOT(ISERROR(SEARCH("Excessivamente elevado",N6)))</formula>
    </cfRule>
  </conditionalFormatting>
  <conditionalFormatting sqref="O14">
    <cfRule type="containsText" dxfId="235" priority="1367" operator="containsText" text="Excessivamente elevado">
      <formula>NOT(ISERROR(SEARCH("Excessivamente elevado",O14)))</formula>
    </cfRule>
  </conditionalFormatting>
  <conditionalFormatting sqref="N21:P21">
    <cfRule type="containsText" dxfId="234" priority="1366" operator="containsText" text="Excessivamente elevado">
      <formula>NOT(ISERROR(SEARCH("Excessivamente elevado",N21)))</formula>
    </cfRule>
  </conditionalFormatting>
  <conditionalFormatting sqref="N22:N24">
    <cfRule type="cellIs" dxfId="233" priority="1338" operator="lessThan">
      <formula>"K$25"</formula>
    </cfRule>
    <cfRule type="cellIs" dxfId="232" priority="1339" operator="greaterThan">
      <formula>"J$25"</formula>
    </cfRule>
  </conditionalFormatting>
  <conditionalFormatting sqref="N22:N24">
    <cfRule type="cellIs" dxfId="231" priority="1336" operator="lessThan">
      <formula>"K$25"</formula>
    </cfRule>
    <cfRule type="cellIs" dxfId="230" priority="1337" operator="greaterThan">
      <formula>"J&amp;25"</formula>
    </cfRule>
  </conditionalFormatting>
  <conditionalFormatting sqref="N22:N24">
    <cfRule type="containsText" dxfId="229" priority="1335" operator="containsText" text="Excessivamente elevado">
      <formula>NOT(ISERROR(SEARCH("Excessivamente elevado",N22)))</formula>
    </cfRule>
  </conditionalFormatting>
  <conditionalFormatting sqref="N26:O26 N27:N28">
    <cfRule type="cellIs" dxfId="228" priority="1321" operator="lessThan">
      <formula>"K$25"</formula>
    </cfRule>
    <cfRule type="cellIs" dxfId="227" priority="1322" operator="greaterThan">
      <formula>"J$25"</formula>
    </cfRule>
  </conditionalFormatting>
  <conditionalFormatting sqref="N26:O26 N27:N28">
    <cfRule type="cellIs" dxfId="226" priority="1319" operator="lessThan">
      <formula>"K$25"</formula>
    </cfRule>
    <cfRule type="cellIs" dxfId="225" priority="1320" operator="greaterThan">
      <formula>"J&amp;25"</formula>
    </cfRule>
  </conditionalFormatting>
  <conditionalFormatting sqref="N26:O26 N27:N28">
    <cfRule type="containsText" dxfId="224" priority="1318" operator="containsText" text="Excessivamente elevado">
      <formula>NOT(ISERROR(SEARCH("Excessivamente elevado",N26)))</formula>
    </cfRule>
  </conditionalFormatting>
  <conditionalFormatting sqref="O26">
    <cfRule type="containsText" priority="1323" operator="containsText" text="Excessivamente elevado">
      <formula>NOT(ISERROR(SEARCH("Excessivamente elevado",O26)))</formula>
    </cfRule>
    <cfRule type="containsText" dxfId="223" priority="1324" operator="containsText" text="Válido">
      <formula>NOT(ISERROR(SEARCH("Válido",O26)))</formula>
    </cfRule>
    <cfRule type="containsText" dxfId="222" priority="1325" operator="containsText" text="Inexequível">
      <formula>NOT(ISERROR(SEARCH("Inexequível",O26)))</formula>
    </cfRule>
    <cfRule type="aboveAverage" dxfId="221" priority="1326" aboveAverage="0"/>
  </conditionalFormatting>
  <conditionalFormatting sqref="N31:N34">
    <cfRule type="cellIs" dxfId="220" priority="1316" operator="lessThan">
      <formula>"K$25"</formula>
    </cfRule>
    <cfRule type="cellIs" dxfId="219" priority="1317" operator="greaterThan">
      <formula>"J$25"</formula>
    </cfRule>
  </conditionalFormatting>
  <conditionalFormatting sqref="N31:N34">
    <cfRule type="cellIs" dxfId="218" priority="1314" operator="lessThan">
      <formula>"K$25"</formula>
    </cfRule>
    <cfRule type="cellIs" dxfId="217" priority="1315" operator="greaterThan">
      <formula>"J&amp;25"</formula>
    </cfRule>
  </conditionalFormatting>
  <conditionalFormatting sqref="N31:N34">
    <cfRule type="containsText" dxfId="216" priority="1313" operator="containsText" text="Excessivamente elevado">
      <formula>NOT(ISERROR(SEARCH("Excessivamente elevado",N31)))</formula>
    </cfRule>
  </conditionalFormatting>
  <conditionalFormatting sqref="N36:N39">
    <cfRule type="cellIs" dxfId="215" priority="1311" operator="lessThan">
      <formula>"K$25"</formula>
    </cfRule>
    <cfRule type="cellIs" dxfId="214" priority="1312" operator="greaterThan">
      <formula>"J$25"</formula>
    </cfRule>
  </conditionalFormatting>
  <conditionalFormatting sqref="N36:N39">
    <cfRule type="cellIs" dxfId="213" priority="1309" operator="lessThan">
      <formula>"K$25"</formula>
    </cfRule>
    <cfRule type="cellIs" dxfId="212" priority="1310" operator="greaterThan">
      <formula>"J&amp;25"</formula>
    </cfRule>
  </conditionalFormatting>
  <conditionalFormatting sqref="N36:N39">
    <cfRule type="containsText" dxfId="211" priority="1308" operator="containsText" text="Excessivamente elevado">
      <formula>NOT(ISERROR(SEARCH("Excessivamente elevado",N36)))</formula>
    </cfRule>
  </conditionalFormatting>
  <conditionalFormatting sqref="O31">
    <cfRule type="cellIs" dxfId="210" priority="1288" operator="lessThan">
      <formula>"K$25"</formula>
    </cfRule>
    <cfRule type="cellIs" dxfId="209" priority="1289" operator="greaterThan">
      <formula>"J$25"</formula>
    </cfRule>
  </conditionalFormatting>
  <conditionalFormatting sqref="O31">
    <cfRule type="cellIs" dxfId="208" priority="1286" operator="lessThan">
      <formula>"K$25"</formula>
    </cfRule>
    <cfRule type="cellIs" dxfId="207" priority="1287" operator="greaterThan">
      <formula>"J&amp;25"</formula>
    </cfRule>
  </conditionalFormatting>
  <conditionalFormatting sqref="O31">
    <cfRule type="containsText" dxfId="206" priority="1285" operator="containsText" text="Excessivamente elevado">
      <formula>NOT(ISERROR(SEARCH("Excessivamente elevado",O31)))</formula>
    </cfRule>
  </conditionalFormatting>
  <conditionalFormatting sqref="O31">
    <cfRule type="containsText" priority="1290" operator="containsText" text="Excessivamente elevado">
      <formula>NOT(ISERROR(SEARCH("Excessivamente elevado",O31)))</formula>
    </cfRule>
    <cfRule type="containsText" dxfId="205" priority="1291" operator="containsText" text="Válido">
      <formula>NOT(ISERROR(SEARCH("Válido",O31)))</formula>
    </cfRule>
    <cfRule type="containsText" dxfId="204" priority="1292" operator="containsText" text="Inexequível">
      <formula>NOT(ISERROR(SEARCH("Inexequível",O31)))</formula>
    </cfRule>
    <cfRule type="aboveAverage" dxfId="203" priority="1293" aboveAverage="0"/>
  </conditionalFormatting>
  <conditionalFormatting sqref="P31">
    <cfRule type="cellIs" dxfId="202" priority="1279" operator="lessThan">
      <formula>"K$25"</formula>
    </cfRule>
    <cfRule type="cellIs" dxfId="201" priority="1280" operator="greaterThan">
      <formula>"J&amp;25"</formula>
    </cfRule>
  </conditionalFormatting>
  <conditionalFormatting sqref="P31">
    <cfRule type="containsText" dxfId="200" priority="1278" operator="containsText" text="Excessivamente elevado">
      <formula>NOT(ISERROR(SEARCH("Excessivamente elevado",P31)))</formula>
    </cfRule>
  </conditionalFormatting>
  <conditionalFormatting sqref="P31">
    <cfRule type="containsText" priority="1281" operator="containsText" text="Excessivamente elevado">
      <formula>NOT(ISERROR(SEARCH("Excessivamente elevado",P31)))</formula>
    </cfRule>
    <cfRule type="containsText" dxfId="199" priority="1282" operator="containsText" text="Válido">
      <formula>NOT(ISERROR(SEARCH("Válido",P31)))</formula>
    </cfRule>
    <cfRule type="containsText" dxfId="198" priority="1283" operator="containsText" text="Inexequível">
      <formula>NOT(ISERROR(SEARCH("Inexequível",P31)))</formula>
    </cfRule>
    <cfRule type="aboveAverage" dxfId="197" priority="1284" aboveAverage="0"/>
  </conditionalFormatting>
  <conditionalFormatting sqref="P31">
    <cfRule type="cellIs" dxfId="196" priority="1272" operator="lessThan">
      <formula>"K$25"</formula>
    </cfRule>
    <cfRule type="cellIs" dxfId="195" priority="1273" operator="greaterThan">
      <formula>"J&amp;25"</formula>
    </cfRule>
  </conditionalFormatting>
  <conditionalFormatting sqref="P31">
    <cfRule type="containsText" dxfId="194" priority="1271" operator="containsText" text="Excessivamente elevado">
      <formula>NOT(ISERROR(SEARCH("Excessivamente elevado",P31)))</formula>
    </cfRule>
  </conditionalFormatting>
  <conditionalFormatting sqref="P31">
    <cfRule type="containsText" priority="1274" operator="containsText" text="Excessivamente elevado">
      <formula>NOT(ISERROR(SEARCH("Excessivamente elevado",P31)))</formula>
    </cfRule>
    <cfRule type="containsText" dxfId="193" priority="1275" operator="containsText" text="Válido">
      <formula>NOT(ISERROR(SEARCH("Válido",P31)))</formula>
    </cfRule>
    <cfRule type="containsText" dxfId="192" priority="1276" operator="containsText" text="Inexequível">
      <formula>NOT(ISERROR(SEARCH("Inexequível",P31)))</formula>
    </cfRule>
    <cfRule type="aboveAverage" dxfId="191" priority="1277" aboveAverage="0"/>
  </conditionalFormatting>
  <conditionalFormatting sqref="N41:P41">
    <cfRule type="containsText" dxfId="190" priority="1234" operator="containsText" text="Excessivamente elevado">
      <formula>NOT(ISERROR(SEARCH("Excessivamente elevado",N41)))</formula>
    </cfRule>
  </conditionalFormatting>
  <conditionalFormatting sqref="P26">
    <cfRule type="cellIs" dxfId="189" priority="939" operator="lessThan">
      <formula>"K$25"</formula>
    </cfRule>
    <cfRule type="cellIs" dxfId="188" priority="940" operator="greaterThan">
      <formula>"J&amp;25"</formula>
    </cfRule>
  </conditionalFormatting>
  <conditionalFormatting sqref="P26">
    <cfRule type="containsText" dxfId="187" priority="938" operator="containsText" text="Excessivamente elevado">
      <formula>NOT(ISERROR(SEARCH("Excessivamente elevado",P26)))</formula>
    </cfRule>
  </conditionalFormatting>
  <conditionalFormatting sqref="P26">
    <cfRule type="containsText" priority="941" operator="containsText" text="Excessivamente elevado">
      <formula>NOT(ISERROR(SEARCH("Excessivamente elevado",P26)))</formula>
    </cfRule>
    <cfRule type="containsText" dxfId="186" priority="942" operator="containsText" text="Válido">
      <formula>NOT(ISERROR(SEARCH("Válido",P26)))</formula>
    </cfRule>
    <cfRule type="containsText" dxfId="185" priority="943" operator="containsText" text="Inexequível">
      <formula>NOT(ISERROR(SEARCH("Inexequível",P26)))</formula>
    </cfRule>
    <cfRule type="aboveAverage" dxfId="184" priority="944" aboveAverage="0"/>
  </conditionalFormatting>
  <conditionalFormatting sqref="O36">
    <cfRule type="cellIs" dxfId="183" priority="932" operator="lessThan">
      <formula>"K$25"</formula>
    </cfRule>
    <cfRule type="cellIs" dxfId="182" priority="933" operator="greaterThan">
      <formula>"J$25"</formula>
    </cfRule>
  </conditionalFormatting>
  <conditionalFormatting sqref="O36">
    <cfRule type="cellIs" dxfId="181" priority="930" operator="lessThan">
      <formula>"K$25"</formula>
    </cfRule>
    <cfRule type="cellIs" dxfId="180" priority="931" operator="greaterThan">
      <formula>"J&amp;25"</formula>
    </cfRule>
  </conditionalFormatting>
  <conditionalFormatting sqref="O36">
    <cfRule type="containsText" dxfId="179" priority="929" operator="containsText" text="Excessivamente elevado">
      <formula>NOT(ISERROR(SEARCH("Excessivamente elevado",O36)))</formula>
    </cfRule>
  </conditionalFormatting>
  <conditionalFormatting sqref="O36">
    <cfRule type="containsText" priority="934" operator="containsText" text="Excessivamente elevado">
      <formula>NOT(ISERROR(SEARCH("Excessivamente elevado",O36)))</formula>
    </cfRule>
    <cfRule type="containsText" dxfId="178" priority="935" operator="containsText" text="Válido">
      <formula>NOT(ISERROR(SEARCH("Válido",O36)))</formula>
    </cfRule>
    <cfRule type="containsText" dxfId="177" priority="936" operator="containsText" text="Inexequível">
      <formula>NOT(ISERROR(SEARCH("Inexequível",O36)))</formula>
    </cfRule>
    <cfRule type="aboveAverage" dxfId="176" priority="937" aboveAverage="0"/>
  </conditionalFormatting>
  <conditionalFormatting sqref="P36">
    <cfRule type="cellIs" dxfId="175" priority="923" operator="lessThan">
      <formula>"K$25"</formula>
    </cfRule>
    <cfRule type="cellIs" dxfId="174" priority="924" operator="greaterThan">
      <formula>"J&amp;25"</formula>
    </cfRule>
  </conditionalFormatting>
  <conditionalFormatting sqref="P36">
    <cfRule type="containsText" dxfId="173" priority="922" operator="containsText" text="Excessivamente elevado">
      <formula>NOT(ISERROR(SEARCH("Excessivamente elevado",P36)))</formula>
    </cfRule>
  </conditionalFormatting>
  <conditionalFormatting sqref="P36">
    <cfRule type="containsText" priority="925" operator="containsText" text="Excessivamente elevado">
      <formula>NOT(ISERROR(SEARCH("Excessivamente elevado",P36)))</formula>
    </cfRule>
    <cfRule type="containsText" dxfId="172" priority="926" operator="containsText" text="Válido">
      <formula>NOT(ISERROR(SEARCH("Válido",P36)))</formula>
    </cfRule>
    <cfRule type="containsText" dxfId="171" priority="927" operator="containsText" text="Inexequível">
      <formula>NOT(ISERROR(SEARCH("Inexequível",P36)))</formula>
    </cfRule>
    <cfRule type="aboveAverage" dxfId="170" priority="928" aboveAverage="0"/>
  </conditionalFormatting>
  <conditionalFormatting sqref="P36">
    <cfRule type="cellIs" dxfId="169" priority="916" operator="lessThan">
      <formula>"K$25"</formula>
    </cfRule>
    <cfRule type="cellIs" dxfId="168" priority="917" operator="greaterThan">
      <formula>"J&amp;25"</formula>
    </cfRule>
  </conditionalFormatting>
  <conditionalFormatting sqref="P36">
    <cfRule type="containsText" dxfId="167" priority="915" operator="containsText" text="Excessivamente elevado">
      <formula>NOT(ISERROR(SEARCH("Excessivamente elevado",P36)))</formula>
    </cfRule>
  </conditionalFormatting>
  <conditionalFormatting sqref="P36">
    <cfRule type="containsText" priority="918" operator="containsText" text="Excessivamente elevado">
      <formula>NOT(ISERROR(SEARCH("Excessivamente elevado",P36)))</formula>
    </cfRule>
    <cfRule type="containsText" dxfId="166" priority="919" operator="containsText" text="Válido">
      <formula>NOT(ISERROR(SEARCH("Válido",P36)))</formula>
    </cfRule>
    <cfRule type="containsText" dxfId="165" priority="920" operator="containsText" text="Inexequível">
      <formula>NOT(ISERROR(SEARCH("Inexequível",P36)))</formula>
    </cfRule>
    <cfRule type="aboveAverage" dxfId="164" priority="921" aboveAverage="0"/>
  </conditionalFormatting>
  <conditionalFormatting sqref="N25:P25">
    <cfRule type="containsText" dxfId="163" priority="274" operator="containsText" text="Excessivamente elevado">
      <formula>NOT(ISERROR(SEARCH("Excessivamente elevado",N25)))</formula>
    </cfRule>
  </conditionalFormatting>
  <conditionalFormatting sqref="N30:P30">
    <cfRule type="containsText" dxfId="162" priority="273" operator="containsText" text="Excessivamente elevado">
      <formula>NOT(ISERROR(SEARCH("Excessivamente elevado",N30)))</formula>
    </cfRule>
  </conditionalFormatting>
  <conditionalFormatting sqref="N16:N20">
    <cfRule type="containsText" priority="7800" operator="containsText" text="Excessivamente elevado">
      <formula>NOT(ISERROR(SEARCH("Excessivamente elevado",N16)))</formula>
    </cfRule>
    <cfRule type="containsText" dxfId="161" priority="7801" operator="containsText" text="Válido">
      <formula>NOT(ISERROR(SEARCH("Válido",N16)))</formula>
    </cfRule>
    <cfRule type="containsText" dxfId="160" priority="7802" operator="containsText" text="Inexequível">
      <formula>NOT(ISERROR(SEARCH("Inexequível",N16)))</formula>
    </cfRule>
    <cfRule type="aboveAverage" dxfId="159" priority="7803" aboveAverage="0"/>
  </conditionalFormatting>
  <conditionalFormatting sqref="N22:N24">
    <cfRule type="containsText" priority="7804" operator="containsText" text="Excessivamente elevado">
      <formula>NOT(ISERROR(SEARCH("Excessivamente elevado",N22)))</formula>
    </cfRule>
    <cfRule type="containsText" dxfId="158" priority="7805" operator="containsText" text="Válido">
      <formula>NOT(ISERROR(SEARCH("Válido",N22)))</formula>
    </cfRule>
    <cfRule type="containsText" dxfId="157" priority="7806" operator="containsText" text="Inexequível">
      <formula>NOT(ISERROR(SEARCH("Inexequível",N22)))</formula>
    </cfRule>
    <cfRule type="aboveAverage" dxfId="156" priority="7807" aboveAverage="0"/>
  </conditionalFormatting>
  <conditionalFormatting sqref="N26:N29">
    <cfRule type="containsText" priority="7808" operator="containsText" text="Excessivamente elevado">
      <formula>NOT(ISERROR(SEARCH("Excessivamente elevado",N26)))</formula>
    </cfRule>
    <cfRule type="containsText" dxfId="155" priority="7809" operator="containsText" text="Válido">
      <formula>NOT(ISERROR(SEARCH("Válido",N26)))</formula>
    </cfRule>
    <cfRule type="containsText" dxfId="154" priority="7810" operator="containsText" text="Inexequível">
      <formula>NOT(ISERROR(SEARCH("Inexequível",N26)))</formula>
    </cfRule>
    <cfRule type="aboveAverage" dxfId="153" priority="7811" aboveAverage="0"/>
  </conditionalFormatting>
  <conditionalFormatting sqref="N31:N34">
    <cfRule type="containsText" priority="7812" operator="containsText" text="Excessivamente elevado">
      <formula>NOT(ISERROR(SEARCH("Excessivamente elevado",N31)))</formula>
    </cfRule>
    <cfRule type="containsText" dxfId="152" priority="7813" operator="containsText" text="Válido">
      <formula>NOT(ISERROR(SEARCH("Válido",N31)))</formula>
    </cfRule>
    <cfRule type="containsText" dxfId="151" priority="7814" operator="containsText" text="Inexequível">
      <formula>NOT(ISERROR(SEARCH("Inexequível",N31)))</formula>
    </cfRule>
    <cfRule type="aboveAverage" dxfId="150" priority="7815" aboveAverage="0"/>
  </conditionalFormatting>
  <conditionalFormatting sqref="N36:N39">
    <cfRule type="containsText" priority="7816" operator="containsText" text="Excessivamente elevado">
      <formula>NOT(ISERROR(SEARCH("Excessivamente elevado",N36)))</formula>
    </cfRule>
    <cfRule type="containsText" dxfId="149" priority="7817" operator="containsText" text="Válido">
      <formula>NOT(ISERROR(SEARCH("Válido",N36)))</formula>
    </cfRule>
    <cfRule type="containsText" dxfId="148" priority="7818" operator="containsText" text="Inexequível">
      <formula>NOT(ISERROR(SEARCH("Inexequível",N36)))</formula>
    </cfRule>
    <cfRule type="aboveAverage" dxfId="147" priority="7819" aboveAverage="0"/>
  </conditionalFormatting>
  <conditionalFormatting sqref="P20">
    <cfRule type="cellIs" dxfId="146" priority="91" operator="lessThan">
      <formula>"K$25"</formula>
    </cfRule>
    <cfRule type="cellIs" dxfId="145" priority="92" operator="greaterThan">
      <formula>"J&amp;25"</formula>
    </cfRule>
  </conditionalFormatting>
  <conditionalFormatting sqref="P20">
    <cfRule type="containsText" dxfId="144" priority="90" operator="containsText" text="Excessivamente elevado">
      <formula>NOT(ISERROR(SEARCH("Excessivamente elevado",P20)))</formula>
    </cfRule>
  </conditionalFormatting>
  <conditionalFormatting sqref="P20">
    <cfRule type="containsText" priority="93" operator="containsText" text="Excessivamente elevado">
      <formula>NOT(ISERROR(SEARCH("Excessivamente elevado",P20)))</formula>
    </cfRule>
    <cfRule type="containsText" dxfId="143" priority="94" operator="containsText" text="Válido">
      <formula>NOT(ISERROR(SEARCH("Válido",P20)))</formula>
    </cfRule>
    <cfRule type="containsText" dxfId="142" priority="95" operator="containsText" text="Inexequível">
      <formula>NOT(ISERROR(SEARCH("Inexequível",P20)))</formula>
    </cfRule>
    <cfRule type="aboveAverage" dxfId="141" priority="96" aboveAverage="0"/>
  </conditionalFormatting>
  <conditionalFormatting sqref="O20">
    <cfRule type="cellIs" dxfId="140" priority="84" operator="lessThan">
      <formula>"K$25"</formula>
    </cfRule>
    <cfRule type="cellIs" dxfId="139" priority="85" operator="greaterThan">
      <formula>"J$25"</formula>
    </cfRule>
  </conditionalFormatting>
  <conditionalFormatting sqref="O20">
    <cfRule type="cellIs" dxfId="138" priority="82" operator="lessThan">
      <formula>"K$25"</formula>
    </cfRule>
    <cfRule type="cellIs" dxfId="137" priority="83" operator="greaterThan">
      <formula>"J&amp;25"</formula>
    </cfRule>
  </conditionalFormatting>
  <conditionalFormatting sqref="O20">
    <cfRule type="containsText" dxfId="136" priority="81" operator="containsText" text="Excessivamente elevado">
      <formula>NOT(ISERROR(SEARCH("Excessivamente elevado",O20)))</formula>
    </cfRule>
  </conditionalFormatting>
  <conditionalFormatting sqref="O20">
    <cfRule type="containsText" priority="86" operator="containsText" text="Excessivamente elevado">
      <formula>NOT(ISERROR(SEARCH("Excessivamente elevado",O20)))</formula>
    </cfRule>
    <cfRule type="containsText" dxfId="135" priority="87" operator="containsText" text="Válido">
      <formula>NOT(ISERROR(SEARCH("Válido",O20)))</formula>
    </cfRule>
    <cfRule type="containsText" dxfId="134" priority="88" operator="containsText" text="Inexequível">
      <formula>NOT(ISERROR(SEARCH("Inexequível",O20)))</formula>
    </cfRule>
    <cfRule type="aboveAverage" dxfId="133" priority="89" aboveAverage="0"/>
  </conditionalFormatting>
  <conditionalFormatting sqref="O20">
    <cfRule type="cellIs" dxfId="132" priority="80" operator="between">
      <formula>75</formula>
      <formula>100</formula>
    </cfRule>
  </conditionalFormatting>
  <conditionalFormatting sqref="O29">
    <cfRule type="cellIs" dxfId="131" priority="74" operator="lessThan">
      <formula>"K$25"</formula>
    </cfRule>
    <cfRule type="cellIs" dxfId="130" priority="75" operator="greaterThan">
      <formula>"J$25"</formula>
    </cfRule>
  </conditionalFormatting>
  <conditionalFormatting sqref="O29">
    <cfRule type="cellIs" dxfId="129" priority="72" operator="lessThan">
      <formula>"K$25"</formula>
    </cfRule>
    <cfRule type="cellIs" dxfId="128" priority="73" operator="greaterThan">
      <formula>"J&amp;25"</formula>
    </cfRule>
  </conditionalFormatting>
  <conditionalFormatting sqref="O29">
    <cfRule type="containsText" dxfId="127" priority="71" operator="containsText" text="Excessivamente elevado">
      <formula>NOT(ISERROR(SEARCH("Excessivamente elevado",O29)))</formula>
    </cfRule>
  </conditionalFormatting>
  <conditionalFormatting sqref="O29">
    <cfRule type="containsText" priority="76" operator="containsText" text="Excessivamente elevado">
      <formula>NOT(ISERROR(SEARCH("Excessivamente elevado",O29)))</formula>
    </cfRule>
    <cfRule type="containsText" dxfId="126" priority="77" operator="containsText" text="Válido">
      <formula>NOT(ISERROR(SEARCH("Válido",O29)))</formula>
    </cfRule>
    <cfRule type="containsText" dxfId="125" priority="78" operator="containsText" text="Inexequível">
      <formula>NOT(ISERROR(SEARCH("Inexequível",O29)))</formula>
    </cfRule>
    <cfRule type="aboveAverage" dxfId="124" priority="79" aboveAverage="0"/>
  </conditionalFormatting>
  <conditionalFormatting sqref="P29">
    <cfRule type="cellIs" dxfId="123" priority="65" operator="lessThan">
      <formula>"K$25"</formula>
    </cfRule>
    <cfRule type="cellIs" dxfId="122" priority="66" operator="greaterThan">
      <formula>"J&amp;25"</formula>
    </cfRule>
  </conditionalFormatting>
  <conditionalFormatting sqref="P29">
    <cfRule type="containsText" dxfId="121" priority="64" operator="containsText" text="Excessivamente elevado">
      <formula>NOT(ISERROR(SEARCH("Excessivamente elevado",P29)))</formula>
    </cfRule>
  </conditionalFormatting>
  <conditionalFormatting sqref="P29">
    <cfRule type="containsText" priority="67" operator="containsText" text="Excessivamente elevado">
      <formula>NOT(ISERROR(SEARCH("Excessivamente elevado",P29)))</formula>
    </cfRule>
    <cfRule type="containsText" dxfId="120" priority="68" operator="containsText" text="Válido">
      <formula>NOT(ISERROR(SEARCH("Válido",P29)))</formula>
    </cfRule>
    <cfRule type="containsText" dxfId="119" priority="69" operator="containsText" text="Inexequível">
      <formula>NOT(ISERROR(SEARCH("Inexequível",P29)))</formula>
    </cfRule>
    <cfRule type="aboveAverage" dxfId="118" priority="70" aboveAverage="0"/>
  </conditionalFormatting>
  <conditionalFormatting sqref="P34">
    <cfRule type="cellIs" dxfId="117" priority="58" operator="lessThan">
      <formula>"K$25"</formula>
    </cfRule>
    <cfRule type="cellIs" dxfId="116" priority="59" operator="greaterThan">
      <formula>"J&amp;25"</formula>
    </cfRule>
  </conditionalFormatting>
  <conditionalFormatting sqref="P34">
    <cfRule type="containsText" dxfId="115" priority="57" operator="containsText" text="Excessivamente elevado">
      <formula>NOT(ISERROR(SEARCH("Excessivamente elevado",P34)))</formula>
    </cfRule>
  </conditionalFormatting>
  <conditionalFormatting sqref="P34">
    <cfRule type="containsText" priority="60" operator="containsText" text="Excessivamente elevado">
      <formula>NOT(ISERROR(SEARCH("Excessivamente elevado",P34)))</formula>
    </cfRule>
    <cfRule type="containsText" dxfId="114" priority="61" operator="containsText" text="Válido">
      <formula>NOT(ISERROR(SEARCH("Válido",P34)))</formula>
    </cfRule>
    <cfRule type="containsText" dxfId="113" priority="62" operator="containsText" text="Inexequível">
      <formula>NOT(ISERROR(SEARCH("Inexequível",P34)))</formula>
    </cfRule>
    <cfRule type="aboveAverage" dxfId="112" priority="63" aboveAverage="0"/>
  </conditionalFormatting>
  <conditionalFormatting sqref="O34">
    <cfRule type="cellIs" dxfId="111" priority="44" operator="lessThan">
      <formula>"K$25"</formula>
    </cfRule>
    <cfRule type="cellIs" dxfId="110" priority="45" operator="greaterThan">
      <formula>"J$25"</formula>
    </cfRule>
  </conditionalFormatting>
  <conditionalFormatting sqref="O34">
    <cfRule type="cellIs" dxfId="109" priority="42" operator="lessThan">
      <formula>"K$25"</formula>
    </cfRule>
    <cfRule type="cellIs" dxfId="108" priority="43" operator="greaterThan">
      <formula>"J&amp;25"</formula>
    </cfRule>
  </conditionalFormatting>
  <conditionalFormatting sqref="O34">
    <cfRule type="containsText" dxfId="107" priority="41" operator="containsText" text="Excessivamente elevado">
      <formula>NOT(ISERROR(SEARCH("Excessivamente elevado",O34)))</formula>
    </cfRule>
  </conditionalFormatting>
  <conditionalFormatting sqref="O34">
    <cfRule type="containsText" priority="46" operator="containsText" text="Excessivamente elevado">
      <formula>NOT(ISERROR(SEARCH("Excessivamente elevado",O34)))</formula>
    </cfRule>
    <cfRule type="containsText" dxfId="106" priority="47" operator="containsText" text="Válido">
      <formula>NOT(ISERROR(SEARCH("Válido",O34)))</formula>
    </cfRule>
    <cfRule type="containsText" dxfId="105" priority="48" operator="containsText" text="Inexequível">
      <formula>NOT(ISERROR(SEARCH("Inexequível",O34)))</formula>
    </cfRule>
    <cfRule type="aboveAverage" dxfId="104" priority="49" aboveAverage="0"/>
  </conditionalFormatting>
  <conditionalFormatting sqref="P39">
    <cfRule type="cellIs" dxfId="103" priority="35" operator="lessThan">
      <formula>"K$25"</formula>
    </cfRule>
    <cfRule type="cellIs" dxfId="102" priority="36" operator="greaterThan">
      <formula>"J&amp;25"</formula>
    </cfRule>
  </conditionalFormatting>
  <conditionalFormatting sqref="P39">
    <cfRule type="containsText" dxfId="101" priority="34" operator="containsText" text="Excessivamente elevado">
      <formula>NOT(ISERROR(SEARCH("Excessivamente elevado",P39)))</formula>
    </cfRule>
  </conditionalFormatting>
  <conditionalFormatting sqref="P39">
    <cfRule type="containsText" priority="37" operator="containsText" text="Excessivamente elevado">
      <formula>NOT(ISERROR(SEARCH("Excessivamente elevado",P39)))</formula>
    </cfRule>
    <cfRule type="containsText" dxfId="100" priority="38" operator="containsText" text="Válido">
      <formula>NOT(ISERROR(SEARCH("Válido",P39)))</formula>
    </cfRule>
    <cfRule type="containsText" dxfId="99" priority="39" operator="containsText" text="Inexequível">
      <formula>NOT(ISERROR(SEARCH("Inexequível",P39)))</formula>
    </cfRule>
    <cfRule type="aboveAverage" dxfId="98" priority="40" aboveAverage="0"/>
  </conditionalFormatting>
  <conditionalFormatting sqref="O39">
    <cfRule type="cellIs" dxfId="97" priority="21" operator="lessThan">
      <formula>"K$25"</formula>
    </cfRule>
    <cfRule type="cellIs" dxfId="96" priority="22" operator="greaterThan">
      <formula>"J$25"</formula>
    </cfRule>
  </conditionalFormatting>
  <conditionalFormatting sqref="O39">
    <cfRule type="cellIs" dxfId="95" priority="19" operator="lessThan">
      <formula>"K$25"</formula>
    </cfRule>
    <cfRule type="cellIs" dxfId="94" priority="20" operator="greaterThan">
      <formula>"J&amp;25"</formula>
    </cfRule>
  </conditionalFormatting>
  <conditionalFormatting sqref="O39">
    <cfRule type="containsText" dxfId="93" priority="18" operator="containsText" text="Excessivamente elevado">
      <formula>NOT(ISERROR(SEARCH("Excessivamente elevado",O39)))</formula>
    </cfRule>
  </conditionalFormatting>
  <conditionalFormatting sqref="O39">
    <cfRule type="containsText" priority="23" operator="containsText" text="Excessivamente elevado">
      <formula>NOT(ISERROR(SEARCH("Excessivamente elevado",O39)))</formula>
    </cfRule>
    <cfRule type="containsText" dxfId="92" priority="24" operator="containsText" text="Válido">
      <formula>NOT(ISERROR(SEARCH("Válido",O39)))</formula>
    </cfRule>
    <cfRule type="containsText" dxfId="91" priority="25" operator="containsText" text="Inexequível">
      <formula>NOT(ISERROR(SEARCH("Inexequível",O39)))</formula>
    </cfRule>
    <cfRule type="aboveAverage" dxfId="90" priority="26" aboveAverage="0"/>
  </conditionalFormatting>
  <conditionalFormatting sqref="P22">
    <cfRule type="cellIs" dxfId="89" priority="12" operator="lessThan">
      <formula>"K$25"</formula>
    </cfRule>
    <cfRule type="cellIs" dxfId="88" priority="13" operator="greaterThan">
      <formula>"J&amp;25"</formula>
    </cfRule>
  </conditionalFormatting>
  <conditionalFormatting sqref="P22">
    <cfRule type="containsText" dxfId="87" priority="11" operator="containsText" text="Excessivamente elevado">
      <formula>NOT(ISERROR(SEARCH("Excessivamente elevado",P22)))</formula>
    </cfRule>
  </conditionalFormatting>
  <conditionalFormatting sqref="P22">
    <cfRule type="containsText" priority="14" operator="containsText" text="Excessivamente elevado">
      <formula>NOT(ISERROR(SEARCH("Excessivamente elevado",P22)))</formula>
    </cfRule>
    <cfRule type="containsText" dxfId="86" priority="15" operator="containsText" text="Válido">
      <formula>NOT(ISERROR(SEARCH("Válido",P22)))</formula>
    </cfRule>
    <cfRule type="containsText" dxfId="85" priority="16" operator="containsText" text="Inexequível">
      <formula>NOT(ISERROR(SEARCH("Inexequível",P22)))</formula>
    </cfRule>
    <cfRule type="aboveAverage" dxfId="84" priority="17" aboveAverage="0"/>
  </conditionalFormatting>
  <conditionalFormatting sqref="O22">
    <cfRule type="cellIs" dxfId="83" priority="5" operator="lessThan">
      <formula>"K$25"</formula>
    </cfRule>
    <cfRule type="cellIs" dxfId="82" priority="6" operator="greaterThan">
      <formula>"J$25"</formula>
    </cfRule>
  </conditionalFormatting>
  <conditionalFormatting sqref="O22">
    <cfRule type="cellIs" dxfId="81" priority="3" operator="lessThan">
      <formula>"K$25"</formula>
    </cfRule>
    <cfRule type="cellIs" dxfId="80" priority="4" operator="greaterThan">
      <formula>"J&amp;25"</formula>
    </cfRule>
  </conditionalFormatting>
  <conditionalFormatting sqref="O22">
    <cfRule type="containsText" dxfId="79" priority="2" operator="containsText" text="Excessivamente elevado">
      <formula>NOT(ISERROR(SEARCH("Excessivamente elevado",O22)))</formula>
    </cfRule>
  </conditionalFormatting>
  <conditionalFormatting sqref="O22">
    <cfRule type="containsText" priority="7" operator="containsText" text="Excessivamente elevado">
      <formula>NOT(ISERROR(SEARCH("Excessivamente elevado",O22)))</formula>
    </cfRule>
    <cfRule type="containsText" dxfId="78" priority="8" operator="containsText" text="Válido">
      <formula>NOT(ISERROR(SEARCH("Válido",O22)))</formula>
    </cfRule>
    <cfRule type="containsText" dxfId="77" priority="9" operator="containsText" text="Inexequível">
      <formula>NOT(ISERROR(SEARCH("Inexequível",O22)))</formula>
    </cfRule>
    <cfRule type="aboveAverage" dxfId="76" priority="10" aboveAverage="0"/>
  </conditionalFormatting>
  <conditionalFormatting sqref="O22">
    <cfRule type="cellIs" dxfId="75" priority="1" operator="between">
      <formula>75</formula>
      <formula>100</formula>
    </cfRule>
  </conditionalFormatting>
  <hyperlinks>
    <hyperlink ref="F18" r:id="rId1" xr:uid="{A665B149-8C95-4886-B53D-459D9D20C8CB}"/>
    <hyperlink ref="F31" r:id="rId2" xr:uid="{4691FA35-4DF6-4DD4-ADA2-01CE3FD3482B}"/>
    <hyperlink ref="F27" r:id="rId3" xr:uid="{A1AB0C9C-4CD1-45A6-8177-586A4454D023}"/>
  </hyperlinks>
  <pageMargins left="0.7" right="0.7" top="0.75" bottom="0.75" header="0.3" footer="0.3"/>
  <pageSetup paperSize="9" scale="65" fitToHeight="0" orientation="landscape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1153-1AB7-462A-801C-E582A8083EB4}">
  <sheetPr>
    <tabColor theme="4" tint="-0.249977111117893"/>
  </sheetPr>
  <dimension ref="A1:AL55"/>
  <sheetViews>
    <sheetView showGridLines="0" topLeftCell="A16" zoomScale="80" zoomScaleNormal="80" workbookViewId="0">
      <selection activeCell="J25" sqref="J25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5.7109375" bestFit="1" customWidth="1"/>
    <col min="5" max="5" width="8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5.42578125" style="13" customWidth="1"/>
    <col min="11" max="11" width="11.5703125" style="13" customWidth="1"/>
    <col min="12" max="13" width="7.28515625" customWidth="1"/>
    <col min="14" max="14" width="14.28515625" style="65" customWidth="1"/>
    <col min="15" max="15" width="7.140625" customWidth="1"/>
    <col min="16" max="16" width="24.28515625" customWidth="1"/>
    <col min="17" max="17" width="11.7109375" style="22" customWidth="1"/>
    <col min="18" max="18" width="17.5703125" customWidth="1"/>
    <col min="19" max="19" width="29.28515625" customWidth="1"/>
    <col min="20" max="20" width="11.42578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S5" s="247"/>
      <c r="T5" s="247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9" t="s">
        <v>40</v>
      </c>
      <c r="R15" s="139" t="s">
        <v>72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51</v>
      </c>
      <c r="B16" s="394"/>
      <c r="C16" s="386" t="s">
        <v>150</v>
      </c>
      <c r="D16" s="388" t="s">
        <v>151</v>
      </c>
      <c r="E16" s="396">
        <v>250</v>
      </c>
      <c r="F16" s="175" t="s">
        <v>214</v>
      </c>
      <c r="G16" s="179" t="s">
        <v>199</v>
      </c>
      <c r="H16" s="168" t="s">
        <v>206</v>
      </c>
      <c r="I16" s="168" t="s">
        <v>138</v>
      </c>
      <c r="J16" s="177">
        <v>66.98</v>
      </c>
      <c r="K16" s="383">
        <f>AVERAGE(J16:J18)</f>
        <v>78.593333333333334</v>
      </c>
      <c r="L16" s="376">
        <f>K16*1.25</f>
        <v>98.241666666666674</v>
      </c>
      <c r="M16" s="376">
        <f>K16*0.75</f>
        <v>58.945</v>
      </c>
      <c r="N16" s="126" t="str">
        <f>IF(J16&gt;L$16,"EXCESSIVAMENTE ELEVADO",IF(J16&lt;M$16,"INEXEQUÍVEL","VÁLIDO"))</f>
        <v>VÁLIDO</v>
      </c>
      <c r="O16" s="103">
        <f>J16/K$16</f>
        <v>0.8522351344473662</v>
      </c>
      <c r="P16" s="102" t="s">
        <v>75</v>
      </c>
      <c r="Q16" s="373">
        <f>ROUND(AVERAGE(J16:J17),2)</f>
        <v>68.39</v>
      </c>
      <c r="R16" s="370">
        <f>E16*Q16</f>
        <v>17097.5</v>
      </c>
      <c r="T16" s="360" t="s">
        <v>62</v>
      </c>
      <c r="U16" s="361"/>
      <c r="V16" s="361"/>
      <c r="W16" s="361"/>
      <c r="X16" s="362"/>
      <c r="Y16" s="136" t="s">
        <v>66</v>
      </c>
      <c r="Z16" s="137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2.45" customHeight="1" x14ac:dyDescent="0.25">
      <c r="A17" s="395"/>
      <c r="B17" s="395"/>
      <c r="C17" s="387"/>
      <c r="D17" s="389"/>
      <c r="E17" s="397"/>
      <c r="F17" s="59" t="s">
        <v>149</v>
      </c>
      <c r="G17" s="59" t="s">
        <v>141</v>
      </c>
      <c r="H17" s="168" t="s">
        <v>206</v>
      </c>
      <c r="I17" s="168" t="s">
        <v>138</v>
      </c>
      <c r="J17" s="177">
        <v>69.8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J17/K$16</f>
        <v>0.88811604037662228</v>
      </c>
      <c r="P17" s="102" t="s">
        <v>75</v>
      </c>
      <c r="Q17" s="374"/>
      <c r="R17" s="371"/>
      <c r="T17" s="87" t="s">
        <v>4</v>
      </c>
      <c r="U17" s="88" t="s">
        <v>63</v>
      </c>
      <c r="V17" s="89" t="s">
        <v>64</v>
      </c>
      <c r="W17" s="88" t="s">
        <v>65</v>
      </c>
      <c r="X17" s="90" t="s">
        <v>15</v>
      </c>
      <c r="Y17" s="91">
        <v>0.25</v>
      </c>
      <c r="Z17" s="92">
        <v>0.75</v>
      </c>
      <c r="AB17" s="425" t="s">
        <v>77</v>
      </c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</row>
    <row r="18" spans="1:38" ht="61.9" customHeight="1" thickBot="1" x14ac:dyDescent="0.3">
      <c r="A18" s="395"/>
      <c r="B18" s="395"/>
      <c r="C18" s="387"/>
      <c r="D18" s="389"/>
      <c r="E18" s="397"/>
      <c r="F18" s="166" t="s">
        <v>207</v>
      </c>
      <c r="G18" s="23" t="s">
        <v>141</v>
      </c>
      <c r="H18" s="59" t="s">
        <v>209</v>
      </c>
      <c r="I18" s="59" t="s">
        <v>138</v>
      </c>
      <c r="J18" s="177">
        <v>99</v>
      </c>
      <c r="K18" s="385"/>
      <c r="L18" s="378"/>
      <c r="M18" s="378"/>
      <c r="N18" s="126" t="str">
        <f>IF(J18&gt;L$16,"EXCESSIVAMENTE ELEVADO",IF(J18&lt;M$16,"INEXEQUÍVEL","VÁLIDO"))</f>
        <v>EXCESSIVAMENTE ELEVADO</v>
      </c>
      <c r="O18" s="60">
        <f>(J18-K16)/K16</f>
        <v>0.25964882517601151</v>
      </c>
      <c r="P18" s="74" t="s">
        <v>76</v>
      </c>
      <c r="Q18" s="375"/>
      <c r="R18" s="372"/>
      <c r="T18" s="93">
        <f>AVERAGE(J16:J17)</f>
        <v>68.39</v>
      </c>
      <c r="U18" s="94">
        <f>_xlfn.STDEV.S(J16:J17)</f>
        <v>1.9940411229460593</v>
      </c>
      <c r="V18" s="95">
        <f>(U18/T18)*100</f>
        <v>2.9156910702530476</v>
      </c>
      <c r="W18" s="96" t="str">
        <f>IF(V18&gt;25,"Mediana","Média")</f>
        <v>Média</v>
      </c>
      <c r="X18" s="97">
        <f>MIN(J16:J17)</f>
        <v>66.98</v>
      </c>
      <c r="Y18" s="98" t="s">
        <v>70</v>
      </c>
      <c r="Z18" s="99" t="s">
        <v>71</v>
      </c>
      <c r="AB18" s="425" t="s">
        <v>78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s="20" customFormat="1" ht="21.75" customHeight="1" thickBot="1" x14ac:dyDescent="0.3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112"/>
      <c r="V19" s="51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120"/>
    </row>
    <row r="20" spans="1:38" ht="41.45" customHeight="1" x14ac:dyDescent="0.25">
      <c r="A20" s="394">
        <v>52</v>
      </c>
      <c r="B20" s="394"/>
      <c r="C20" s="386" t="s">
        <v>152</v>
      </c>
      <c r="D20" s="388" t="s">
        <v>107</v>
      </c>
      <c r="E20" s="396">
        <v>1400</v>
      </c>
      <c r="F20" s="59" t="s">
        <v>149</v>
      </c>
      <c r="G20" s="59" t="s">
        <v>141</v>
      </c>
      <c r="H20" s="168" t="s">
        <v>206</v>
      </c>
      <c r="I20" s="168" t="s">
        <v>138</v>
      </c>
      <c r="J20" s="165">
        <v>69.8</v>
      </c>
      <c r="K20" s="383">
        <f>AVERAGE(J20:J22)</f>
        <v>81.733333333333334</v>
      </c>
      <c r="L20" s="376">
        <f>K20*1.25</f>
        <v>102.16666666666667</v>
      </c>
      <c r="M20" s="376">
        <f>K20*0.75</f>
        <v>61.3</v>
      </c>
      <c r="N20" s="76" t="str">
        <f>IF(J20&gt;L20,"EXCESSIVAMENTE ELEVADO",IF(J20&lt;M20,"INEXEQUÍVEL","VÁLIDO"))</f>
        <v>VÁLIDO</v>
      </c>
      <c r="O20" s="103">
        <f>J20/K20</f>
        <v>0.85399673735725934</v>
      </c>
      <c r="P20" s="102" t="s">
        <v>73</v>
      </c>
      <c r="Q20" s="373">
        <f>ROUND(AVERAGE(J20:J22),2)</f>
        <v>81.73</v>
      </c>
      <c r="R20" s="370">
        <f>E20*Q20</f>
        <v>114422</v>
      </c>
      <c r="T20" s="360" t="s">
        <v>62</v>
      </c>
      <c r="U20" s="361"/>
      <c r="V20" s="361"/>
      <c r="W20" s="361"/>
      <c r="X20" s="362"/>
      <c r="Y20" s="363" t="s">
        <v>66</v>
      </c>
      <c r="Z20" s="364"/>
    </row>
    <row r="21" spans="1:38" ht="50.25" customHeight="1" x14ac:dyDescent="0.25">
      <c r="A21" s="395"/>
      <c r="B21" s="395"/>
      <c r="C21" s="387"/>
      <c r="D21" s="389"/>
      <c r="E21" s="397"/>
      <c r="F21" s="175" t="s">
        <v>214</v>
      </c>
      <c r="G21" s="179" t="s">
        <v>199</v>
      </c>
      <c r="H21" s="168" t="s">
        <v>206</v>
      </c>
      <c r="I21" s="168" t="s">
        <v>138</v>
      </c>
      <c r="J21" s="165">
        <v>76.400000000000006</v>
      </c>
      <c r="K21" s="384"/>
      <c r="L21" s="377"/>
      <c r="M21" s="377"/>
      <c r="N21" s="76" t="str">
        <f>IF(J21&gt;L20,"EXCESSIVAMENTE ELEVADO",IF(J21&lt;M20,"INEXEQUÍVEL","VÁLIDO"))</f>
        <v>VÁLIDO</v>
      </c>
      <c r="O21" s="103">
        <f>J21/K20</f>
        <v>0.93474714518760205</v>
      </c>
      <c r="P21" s="102" t="s">
        <v>74</v>
      </c>
      <c r="Q21" s="374"/>
      <c r="R21" s="371"/>
      <c r="T21" s="87" t="s">
        <v>4</v>
      </c>
      <c r="U21" s="88" t="s">
        <v>63</v>
      </c>
      <c r="V21" s="89" t="s">
        <v>64</v>
      </c>
      <c r="W21" s="88" t="s">
        <v>65</v>
      </c>
      <c r="X21" s="90" t="s">
        <v>15</v>
      </c>
      <c r="Y21" s="91">
        <v>0.25</v>
      </c>
      <c r="Z21" s="92">
        <v>0.75</v>
      </c>
    </row>
    <row r="22" spans="1:38" ht="87" customHeight="1" thickBot="1" x14ac:dyDescent="0.3">
      <c r="A22" s="395"/>
      <c r="B22" s="395"/>
      <c r="C22" s="387"/>
      <c r="D22" s="389"/>
      <c r="E22" s="397"/>
      <c r="F22" s="166" t="s">
        <v>207</v>
      </c>
      <c r="G22" s="23" t="s">
        <v>141</v>
      </c>
      <c r="H22" s="59" t="s">
        <v>209</v>
      </c>
      <c r="I22" s="59" t="s">
        <v>138</v>
      </c>
      <c r="J22" s="165">
        <v>99</v>
      </c>
      <c r="K22" s="385"/>
      <c r="L22" s="378"/>
      <c r="M22" s="378"/>
      <c r="N22" s="76" t="str">
        <f>IF(J22&gt;L20,"EXCESSIVAMENTE ELEVADO",IF(J22&lt;M20,"INEXEQUÍVEL","VÁLIDO"))</f>
        <v>VÁLIDO</v>
      </c>
      <c r="O22" s="103">
        <f>(J22-K20)/K20</f>
        <v>0.21125611745513864</v>
      </c>
      <c r="P22" s="102" t="s">
        <v>76</v>
      </c>
      <c r="Q22" s="375"/>
      <c r="R22" s="372"/>
      <c r="T22" s="93">
        <f>AVERAGE(J20:J22)</f>
        <v>81.733333333333334</v>
      </c>
      <c r="U22" s="94">
        <f>_xlfn.STDEV.S(J20:J22)</f>
        <v>15.31317515518365</v>
      </c>
      <c r="V22" s="95">
        <f>(U22/T22)*100</f>
        <v>18.73553240846287</v>
      </c>
      <c r="W22" s="96" t="str">
        <f>IF(V22&gt;25,"Mediana","Média")</f>
        <v>Média</v>
      </c>
      <c r="X22" s="97">
        <f>MIN(J20:J22)</f>
        <v>69.8</v>
      </c>
      <c r="Y22" s="98" t="s">
        <v>70</v>
      </c>
      <c r="Z22" s="99" t="s">
        <v>71</v>
      </c>
    </row>
    <row r="23" spans="1:38" s="20" customFormat="1" ht="21.75" customHeight="1" x14ac:dyDescent="0.25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112"/>
      <c r="V23" s="51"/>
    </row>
    <row r="24" spans="1:38" ht="50.45" customHeight="1" thickBot="1" x14ac:dyDescent="0.3">
      <c r="A24" s="394">
        <v>53</v>
      </c>
      <c r="B24" s="394"/>
      <c r="C24" s="386" t="s">
        <v>153</v>
      </c>
      <c r="D24" s="388" t="s">
        <v>107</v>
      </c>
      <c r="E24" s="396">
        <v>100</v>
      </c>
      <c r="F24" s="59" t="s">
        <v>149</v>
      </c>
      <c r="G24" s="59" t="s">
        <v>141</v>
      </c>
      <c r="H24" s="168" t="s">
        <v>206</v>
      </c>
      <c r="I24" s="168" t="s">
        <v>138</v>
      </c>
      <c r="J24" s="177">
        <v>75</v>
      </c>
      <c r="K24" s="383">
        <f>AVERAGE(J24:J26)</f>
        <v>84.88</v>
      </c>
      <c r="L24" s="376">
        <f>K24*1.25</f>
        <v>106.1</v>
      </c>
      <c r="M24" s="376">
        <f>K24*0.75</f>
        <v>63.66</v>
      </c>
      <c r="N24" s="73" t="str">
        <f>IF(J24&gt;L24,"EXCESSIVAMENTE ELEVADO",IF(J24&lt;M24,"INEXEQUÍVEL","VÁLIDO"))</f>
        <v>VÁLIDO</v>
      </c>
      <c r="O24" s="103">
        <f>J24/K24</f>
        <v>0.88360037700282756</v>
      </c>
      <c r="P24" s="102" t="s">
        <v>74</v>
      </c>
      <c r="Q24" s="373">
        <f>ROUND(AVERAGE(J24:J26),2)</f>
        <v>84.88</v>
      </c>
      <c r="R24" s="370">
        <f>E24*Q24</f>
        <v>8488</v>
      </c>
    </row>
    <row r="25" spans="1:38" ht="61.15" customHeight="1" x14ac:dyDescent="0.25">
      <c r="A25" s="395"/>
      <c r="B25" s="395"/>
      <c r="C25" s="387"/>
      <c r="D25" s="389"/>
      <c r="E25" s="397"/>
      <c r="F25" s="175" t="s">
        <v>214</v>
      </c>
      <c r="G25" s="179" t="s">
        <v>199</v>
      </c>
      <c r="H25" s="168" t="s">
        <v>206</v>
      </c>
      <c r="I25" s="168" t="s">
        <v>138</v>
      </c>
      <c r="J25" s="177">
        <v>81.64</v>
      </c>
      <c r="K25" s="384"/>
      <c r="L25" s="377"/>
      <c r="M25" s="377"/>
      <c r="N25" s="73" t="str">
        <f>IF(J25&gt;L24,"EXCESSIVAMENTE ELEVADO",IF(J25&lt;M24,"INEXEQUÍVEL","VÁLIDO"))</f>
        <v>VÁLIDO</v>
      </c>
      <c r="O25" s="103">
        <f>J25/K24</f>
        <v>0.96182846371347785</v>
      </c>
      <c r="P25" s="102" t="s">
        <v>82</v>
      </c>
      <c r="Q25" s="374"/>
      <c r="R25" s="371"/>
      <c r="S25" s="247"/>
      <c r="T25" s="360" t="s">
        <v>62</v>
      </c>
      <c r="U25" s="361"/>
      <c r="V25" s="361"/>
      <c r="W25" s="361"/>
      <c r="X25" s="362"/>
      <c r="Y25" s="363" t="s">
        <v>66</v>
      </c>
      <c r="Z25" s="364"/>
    </row>
    <row r="26" spans="1:38" ht="48" customHeight="1" x14ac:dyDescent="0.25">
      <c r="A26" s="395"/>
      <c r="B26" s="395"/>
      <c r="C26" s="387"/>
      <c r="D26" s="389"/>
      <c r="E26" s="397"/>
      <c r="F26" s="166" t="s">
        <v>207</v>
      </c>
      <c r="G26" s="23" t="s">
        <v>141</v>
      </c>
      <c r="H26" s="59" t="s">
        <v>209</v>
      </c>
      <c r="I26" s="170" t="s">
        <v>138</v>
      </c>
      <c r="J26" s="177">
        <v>98</v>
      </c>
      <c r="K26" s="385"/>
      <c r="L26" s="378"/>
      <c r="M26" s="378"/>
      <c r="N26" s="73" t="str">
        <f>IF(J26&gt;L24,"EXCESSIVAMENTE ELEVADO",IF(J26&lt;M24,"INEXEQUÍVEL","VÁLIDO"))</f>
        <v>VÁLIDO</v>
      </c>
      <c r="O26" s="127">
        <f>(J26-K24)/K24</f>
        <v>0.15457115928369469</v>
      </c>
      <c r="P26" s="102" t="s">
        <v>76</v>
      </c>
      <c r="Q26" s="375"/>
      <c r="R26" s="372"/>
      <c r="T26" s="87" t="s">
        <v>4</v>
      </c>
      <c r="U26" s="88" t="s">
        <v>63</v>
      </c>
      <c r="V26" s="89" t="s">
        <v>64</v>
      </c>
      <c r="W26" s="88" t="s">
        <v>65</v>
      </c>
      <c r="X26" s="90" t="s">
        <v>15</v>
      </c>
      <c r="Y26" s="91">
        <v>0.25</v>
      </c>
      <c r="Z26" s="92">
        <v>0.75</v>
      </c>
    </row>
    <row r="27" spans="1:38" s="20" customFormat="1" ht="21.75" customHeight="1" thickBot="1" x14ac:dyDescent="0.3">
      <c r="A27" s="379" t="s">
        <v>68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112"/>
      <c r="S27" s="286"/>
      <c r="T27" s="93">
        <f>AVERAGE(J24:J26)</f>
        <v>84.88</v>
      </c>
      <c r="U27" s="94">
        <f>_xlfn.STDEV.S(J24:J26)</f>
        <v>11.837364571558991</v>
      </c>
      <c r="V27" s="95">
        <f>(U27/T27)*100</f>
        <v>13.945999730865918</v>
      </c>
      <c r="W27" s="96" t="str">
        <f>IF(V27&gt;25,"Mediana","Média")</f>
        <v>Média</v>
      </c>
      <c r="X27" s="97">
        <f>MIN(J24:J26)</f>
        <v>75</v>
      </c>
      <c r="Y27" s="98" t="s">
        <v>70</v>
      </c>
      <c r="Z27" s="99" t="s">
        <v>71</v>
      </c>
    </row>
    <row r="28" spans="1:38" s="20" customFormat="1" ht="21.75" customHeight="1" x14ac:dyDescent="0.25">
      <c r="A28" s="415" t="s">
        <v>67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7"/>
      <c r="R28" s="285">
        <f>SUM(R16,R20,R24)</f>
        <v>140007.5</v>
      </c>
      <c r="S28" s="287"/>
      <c r="V28" s="51"/>
    </row>
    <row r="29" spans="1:38" s="20" customFormat="1" ht="39" customHeight="1" x14ac:dyDescent="0.25">
      <c r="A29" s="31"/>
      <c r="B29" s="31"/>
      <c r="C29" s="31"/>
      <c r="D29" s="31"/>
      <c r="E29" s="31"/>
      <c r="F29" s="31"/>
      <c r="G29" s="43"/>
      <c r="H29" s="43"/>
      <c r="I29" s="31"/>
      <c r="J29" s="31"/>
      <c r="K29" s="31"/>
      <c r="L29" s="31"/>
      <c r="M29" s="31"/>
      <c r="N29" s="31"/>
      <c r="O29" s="31"/>
      <c r="P29" s="31"/>
      <c r="Q29" s="52"/>
      <c r="R29" s="32"/>
      <c r="V29" s="51"/>
    </row>
    <row r="30" spans="1:38" s="20" customFormat="1" ht="112.5" customHeight="1" x14ac:dyDescent="0.25">
      <c r="A30" s="511" t="s">
        <v>275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20" t="s">
        <v>79</v>
      </c>
    </row>
    <row r="31" spans="1:38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38" ht="1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15" customHeight="1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5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8" ht="15" customHeigh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</row>
    <row r="36" spans="1:18" ht="15" customHeigh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18" ht="15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ht="18.75" x14ac:dyDescent="0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ht="51.6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18" x14ac:dyDescent="0.25">
      <c r="R40" s="22"/>
    </row>
    <row r="41" spans="1:18" x14ac:dyDescent="0.25">
      <c r="R41" s="22"/>
    </row>
    <row r="42" spans="1:18" x14ac:dyDescent="0.25">
      <c r="R42" s="22"/>
    </row>
    <row r="43" spans="1:18" ht="15" customHeight="1" x14ac:dyDescent="0.25">
      <c r="R43" s="22"/>
    </row>
    <row r="55" ht="58.15" customHeight="1" x14ac:dyDescent="0.25"/>
  </sheetData>
  <mergeCells count="63">
    <mergeCell ref="A28:Q28"/>
    <mergeCell ref="A30:R30"/>
    <mergeCell ref="Y25:Z25"/>
    <mergeCell ref="A27:Q27"/>
    <mergeCell ref="A23:Q23"/>
    <mergeCell ref="A24:A26"/>
    <mergeCell ref="B24:B26"/>
    <mergeCell ref="C24:C26"/>
    <mergeCell ref="D24:D26"/>
    <mergeCell ref="E24:E26"/>
    <mergeCell ref="T25:X25"/>
    <mergeCell ref="K24:K26"/>
    <mergeCell ref="L24:L26"/>
    <mergeCell ref="M24:M26"/>
    <mergeCell ref="Q24:Q26"/>
    <mergeCell ref="R24:R26"/>
    <mergeCell ref="AB19:AK19"/>
    <mergeCell ref="A20:A22"/>
    <mergeCell ref="B20:B22"/>
    <mergeCell ref="C20:C22"/>
    <mergeCell ref="D20:D22"/>
    <mergeCell ref="E20:E22"/>
    <mergeCell ref="T20:X20"/>
    <mergeCell ref="Y20:Z20"/>
    <mergeCell ref="R20:R22"/>
    <mergeCell ref="T16:X16"/>
    <mergeCell ref="AC16:AJ16"/>
    <mergeCell ref="AB17:AL17"/>
    <mergeCell ref="AB18:AL18"/>
    <mergeCell ref="L14:L15"/>
    <mergeCell ref="M14:M15"/>
    <mergeCell ref="N14:N15"/>
    <mergeCell ref="O14:P15"/>
    <mergeCell ref="Q14:R14"/>
    <mergeCell ref="R16:R18"/>
    <mergeCell ref="A8:Q8"/>
    <mergeCell ref="A11:R11"/>
    <mergeCell ref="AC13:AJ13"/>
    <mergeCell ref="A14:A15"/>
    <mergeCell ref="B14:B15"/>
    <mergeCell ref="C14:C15"/>
    <mergeCell ref="D14:D15"/>
    <mergeCell ref="E14:E15"/>
    <mergeCell ref="J14:J15"/>
    <mergeCell ref="K14:K15"/>
    <mergeCell ref="F14:F15"/>
    <mergeCell ref="G14:G15"/>
    <mergeCell ref="H14:H15"/>
    <mergeCell ref="I14:I15"/>
    <mergeCell ref="K16:K18"/>
    <mergeCell ref="L16:L18"/>
    <mergeCell ref="M16:M18"/>
    <mergeCell ref="K20:K22"/>
    <mergeCell ref="L20:L22"/>
    <mergeCell ref="M20:M22"/>
    <mergeCell ref="A19:Q19"/>
    <mergeCell ref="E16:E18"/>
    <mergeCell ref="A16:A18"/>
    <mergeCell ref="B16:B18"/>
    <mergeCell ref="C16:C18"/>
    <mergeCell ref="D16:D18"/>
    <mergeCell ref="Q16:Q18"/>
    <mergeCell ref="Q20:Q22"/>
  </mergeCells>
  <conditionalFormatting sqref="N25:N26 N18:O18 N16:N17">
    <cfRule type="cellIs" dxfId="74" priority="1289" operator="lessThan">
      <formula>"K$25"</formula>
    </cfRule>
    <cfRule type="cellIs" dxfId="73" priority="1290" operator="greaterThan">
      <formula>"J$25"</formula>
    </cfRule>
  </conditionalFormatting>
  <conditionalFormatting sqref="N25:N26 N18:O18 N16:N17">
    <cfRule type="cellIs" dxfId="72" priority="1287" operator="lessThan">
      <formula>"K$25"</formula>
    </cfRule>
    <cfRule type="cellIs" dxfId="71" priority="1288" operator="greaterThan">
      <formula>"J&amp;25"</formula>
    </cfRule>
  </conditionalFormatting>
  <conditionalFormatting sqref="N6:P7 N10:P10 N56:P1048576 N29:P29 O40:P55 N12:P13 N14:N18 N25:N26 O18">
    <cfRule type="containsText" dxfId="70" priority="1286" operator="containsText" text="Excessivamente elevado">
      <formula>NOT(ISERROR(SEARCH("Excessivamente elevado",N6)))</formula>
    </cfRule>
  </conditionalFormatting>
  <conditionalFormatting sqref="O14">
    <cfRule type="containsText" dxfId="69" priority="1285" operator="containsText" text="Excessivamente elevado">
      <formula>NOT(ISERROR(SEARCH("Excessivamente elevado",O14)))</formula>
    </cfRule>
  </conditionalFormatting>
  <conditionalFormatting sqref="N19:P19">
    <cfRule type="containsText" dxfId="68" priority="1284" operator="containsText" text="Excessivamente elevado">
      <formula>NOT(ISERROR(SEARCH("Excessivamente elevado",N19)))</formula>
    </cfRule>
  </conditionalFormatting>
  <conditionalFormatting sqref="N20:N22">
    <cfRule type="cellIs" dxfId="67" priority="1256" operator="lessThan">
      <formula>"K$25"</formula>
    </cfRule>
    <cfRule type="cellIs" dxfId="66" priority="1257" operator="greaterThan">
      <formula>"J$25"</formula>
    </cfRule>
  </conditionalFormatting>
  <conditionalFormatting sqref="N20:N22">
    <cfRule type="cellIs" dxfId="65" priority="1254" operator="lessThan">
      <formula>"K$25"</formula>
    </cfRule>
    <cfRule type="cellIs" dxfId="64" priority="1255" operator="greaterThan">
      <formula>"J&amp;25"</formula>
    </cfRule>
  </conditionalFormatting>
  <conditionalFormatting sqref="N20:N22">
    <cfRule type="containsText" dxfId="63" priority="1253" operator="containsText" text="Excessivamente elevado">
      <formula>NOT(ISERROR(SEARCH("Excessivamente elevado",N20)))</formula>
    </cfRule>
  </conditionalFormatting>
  <conditionalFormatting sqref="N24:N26">
    <cfRule type="cellIs" dxfId="62" priority="1239" operator="lessThan">
      <formula>"K$25"</formula>
    </cfRule>
    <cfRule type="cellIs" dxfId="61" priority="1240" operator="greaterThan">
      <formula>"J$25"</formula>
    </cfRule>
  </conditionalFormatting>
  <conditionalFormatting sqref="N24:N26">
    <cfRule type="cellIs" dxfId="60" priority="1237" operator="lessThan">
      <formula>"K$25"</formula>
    </cfRule>
    <cfRule type="cellIs" dxfId="59" priority="1238" operator="greaterThan">
      <formula>"J&amp;25"</formula>
    </cfRule>
  </conditionalFormatting>
  <conditionalFormatting sqref="N24:N26">
    <cfRule type="containsText" dxfId="58" priority="1236" operator="containsText" text="Excessivamente elevado">
      <formula>NOT(ISERROR(SEARCH("Excessivamente elevado",N24)))</formula>
    </cfRule>
  </conditionalFormatting>
  <conditionalFormatting sqref="N28:P28">
    <cfRule type="containsText" dxfId="57" priority="1152" operator="containsText" text="Excessivamente elevado">
      <formula>NOT(ISERROR(SEARCH("Excessivamente elevado",N28)))</formula>
    </cfRule>
  </conditionalFormatting>
  <conditionalFormatting sqref="O18">
    <cfRule type="containsText" priority="1299" operator="containsText" text="Excessivamente elevado">
      <formula>NOT(ISERROR(SEARCH("Excessivamente elevado",O18)))</formula>
    </cfRule>
    <cfRule type="containsText" dxfId="56" priority="1300" operator="containsText" text="Válido">
      <formula>NOT(ISERROR(SEARCH("Válido",O18)))</formula>
    </cfRule>
    <cfRule type="containsText" dxfId="55" priority="1301" operator="containsText" text="Inexequível">
      <formula>NOT(ISERROR(SEARCH("Inexequível",O18)))</formula>
    </cfRule>
    <cfRule type="aboveAverage" dxfId="54" priority="1302" aboveAverage="0"/>
  </conditionalFormatting>
  <conditionalFormatting sqref="O18">
    <cfRule type="cellIs" dxfId="53" priority="890" operator="between">
      <formula>75</formula>
      <formula>100</formula>
    </cfRule>
  </conditionalFormatting>
  <conditionalFormatting sqref="N23:P23">
    <cfRule type="containsText" dxfId="52" priority="192" operator="containsText" text="Excessivamente elevado">
      <formula>NOT(ISERROR(SEARCH("Excessivamente elevado",N23)))</formula>
    </cfRule>
  </conditionalFormatting>
  <conditionalFormatting sqref="N27:P27">
    <cfRule type="containsText" dxfId="51" priority="191" operator="containsText" text="Excessivamente elevado">
      <formula>NOT(ISERROR(SEARCH("Excessivamente elevado",N27)))</formula>
    </cfRule>
  </conditionalFormatting>
  <conditionalFormatting sqref="N16:N18">
    <cfRule type="containsText" priority="7738" operator="containsText" text="Excessivamente elevado">
      <formula>NOT(ISERROR(SEARCH("Excessivamente elevado",N16)))</formula>
    </cfRule>
    <cfRule type="containsText" dxfId="50" priority="7739" operator="containsText" text="Válido">
      <formula>NOT(ISERROR(SEARCH("Válido",N16)))</formula>
    </cfRule>
    <cfRule type="containsText" dxfId="49" priority="7740" operator="containsText" text="Inexequível">
      <formula>NOT(ISERROR(SEARCH("Inexequível",N16)))</formula>
    </cfRule>
    <cfRule type="aboveAverage" dxfId="48" priority="7741" aboveAverage="0"/>
  </conditionalFormatting>
  <conditionalFormatting sqref="N20:N22">
    <cfRule type="containsText" priority="7742" operator="containsText" text="Excessivamente elevado">
      <formula>NOT(ISERROR(SEARCH("Excessivamente elevado",N20)))</formula>
    </cfRule>
    <cfRule type="containsText" dxfId="47" priority="7743" operator="containsText" text="Válido">
      <formula>NOT(ISERROR(SEARCH("Válido",N20)))</formula>
    </cfRule>
    <cfRule type="containsText" dxfId="46" priority="7744" operator="containsText" text="Inexequível">
      <formula>NOT(ISERROR(SEARCH("Inexequível",N20)))</formula>
    </cfRule>
    <cfRule type="aboveAverage" dxfId="45" priority="7745" aboveAverage="0"/>
  </conditionalFormatting>
  <conditionalFormatting sqref="N24:N26">
    <cfRule type="containsText" priority="7746" operator="containsText" text="Excessivamente elevado">
      <formula>NOT(ISERROR(SEARCH("Excessivamente elevado",N24)))</formula>
    </cfRule>
    <cfRule type="containsText" dxfId="44" priority="7747" operator="containsText" text="Válido">
      <formula>NOT(ISERROR(SEARCH("Válido",N24)))</formula>
    </cfRule>
    <cfRule type="containsText" dxfId="43" priority="7748" operator="containsText" text="Inexequível">
      <formula>NOT(ISERROR(SEARCH("Inexequível",N24)))</formula>
    </cfRule>
    <cfRule type="aboveAverage" dxfId="42" priority="7749" aboveAverage="0"/>
  </conditionalFormatting>
  <conditionalFormatting sqref="P18">
    <cfRule type="cellIs" dxfId="41" priority="9" operator="lessThan">
      <formula>"K$25"</formula>
    </cfRule>
    <cfRule type="cellIs" dxfId="40" priority="10" operator="greaterThan">
      <formula>"J&amp;25"</formula>
    </cfRule>
  </conditionalFormatting>
  <conditionalFormatting sqref="P18">
    <cfRule type="containsText" dxfId="39" priority="8" operator="containsText" text="Excessivamente elevado">
      <formula>NOT(ISERROR(SEARCH("Excessivamente elevado",P18)))</formula>
    </cfRule>
  </conditionalFormatting>
  <conditionalFormatting sqref="P18">
    <cfRule type="containsText" priority="11" operator="containsText" text="Excessivamente elevado">
      <formula>NOT(ISERROR(SEARCH("Excessivamente elevado",P18)))</formula>
    </cfRule>
    <cfRule type="containsText" dxfId="38" priority="12" operator="containsText" text="Válido">
      <formula>NOT(ISERROR(SEARCH("Válido",P18)))</formula>
    </cfRule>
    <cfRule type="containsText" dxfId="37" priority="13" operator="containsText" text="Inexequível">
      <formula>NOT(ISERROR(SEARCH("Inexequível",P18)))</formula>
    </cfRule>
    <cfRule type="aboveAverage" dxfId="36" priority="14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3158-3BDA-4648-BAB8-3844B95991A5}">
  <sheetPr>
    <tabColor theme="4" tint="-0.249977111117893"/>
  </sheetPr>
  <dimension ref="A1:AL49"/>
  <sheetViews>
    <sheetView showGridLines="0" tabSelected="1" topLeftCell="A13" zoomScale="80" zoomScaleNormal="80" workbookViewId="0">
      <selection activeCell="J19" sqref="J19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8.85546875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3.85546875" style="13" bestFit="1" customWidth="1"/>
    <col min="11" max="11" width="11.5703125" style="13" customWidth="1"/>
    <col min="12" max="13" width="7.28515625" customWidth="1"/>
    <col min="14" max="14" width="14.28515625" style="65" customWidth="1"/>
    <col min="15" max="15" width="7.140625" customWidth="1"/>
    <col min="16" max="16" width="24.28515625" customWidth="1"/>
    <col min="17" max="17" width="17.140625" style="22" customWidth="1"/>
    <col min="18" max="18" width="15.28515625" customWidth="1"/>
    <col min="19" max="19" width="29.28515625" customWidth="1"/>
    <col min="20" max="20" width="11.42578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141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21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211" t="s">
        <v>60</v>
      </c>
      <c r="R14" s="71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9" t="s">
        <v>40</v>
      </c>
      <c r="R15" s="72" t="s">
        <v>267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54</v>
      </c>
      <c r="B16" s="394"/>
      <c r="C16" s="386" t="s">
        <v>154</v>
      </c>
      <c r="D16" s="388" t="s">
        <v>86</v>
      </c>
      <c r="E16" s="396">
        <v>700</v>
      </c>
      <c r="F16" s="172" t="s">
        <v>148</v>
      </c>
      <c r="G16" s="179" t="s">
        <v>199</v>
      </c>
      <c r="H16" s="23" t="s">
        <v>135</v>
      </c>
      <c r="I16" s="23" t="s">
        <v>136</v>
      </c>
      <c r="J16" s="165">
        <v>224.34</v>
      </c>
      <c r="K16" s="383">
        <f>AVERAGE(J16:J20)</f>
        <v>323.09399999999999</v>
      </c>
      <c r="L16" s="376">
        <f>K16*1.25</f>
        <v>403.86750000000001</v>
      </c>
      <c r="M16" s="376">
        <f>K16*0.75</f>
        <v>242.32049999999998</v>
      </c>
      <c r="N16" s="126" t="str">
        <f>IF(J16&gt;L$16,"EXCESSIVAMENTE ELEVADO",IF(J16&lt;M$16,"INEXEQUÍVEL","VÁLIDO"))</f>
        <v>INEXEQUÍVEL</v>
      </c>
      <c r="O16" s="60">
        <f>J16/K$16</f>
        <v>0.69434901298074247</v>
      </c>
      <c r="P16" s="74" t="s">
        <v>75</v>
      </c>
      <c r="Q16" s="373">
        <f>ROUND(AVERAGE(J17:J19),2)</f>
        <v>313.70999999999998</v>
      </c>
      <c r="R16" s="370">
        <f>E16*Q16</f>
        <v>219597</v>
      </c>
      <c r="T16" s="360" t="s">
        <v>62</v>
      </c>
      <c r="U16" s="361"/>
      <c r="V16" s="361"/>
      <c r="W16" s="361"/>
      <c r="X16" s="362"/>
      <c r="Y16" s="136" t="s">
        <v>66</v>
      </c>
      <c r="Z16" s="137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2.45" customHeight="1" x14ac:dyDescent="0.25">
      <c r="A17" s="395"/>
      <c r="B17" s="395"/>
      <c r="C17" s="387"/>
      <c r="D17" s="389"/>
      <c r="E17" s="397"/>
      <c r="F17" s="172" t="s">
        <v>198</v>
      </c>
      <c r="G17" s="168" t="s">
        <v>199</v>
      </c>
      <c r="H17" s="23" t="s">
        <v>135</v>
      </c>
      <c r="I17" s="23" t="s">
        <v>136</v>
      </c>
      <c r="J17" s="165">
        <v>280.85000000000002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J17/K$16</f>
        <v>0.8692516728877665</v>
      </c>
      <c r="P17" s="102" t="s">
        <v>75</v>
      </c>
      <c r="Q17" s="374"/>
      <c r="R17" s="371"/>
      <c r="T17" s="87" t="s">
        <v>4</v>
      </c>
      <c r="U17" s="88" t="s">
        <v>63</v>
      </c>
      <c r="V17" s="89" t="s">
        <v>64</v>
      </c>
      <c r="W17" s="88" t="s">
        <v>65</v>
      </c>
      <c r="X17" s="90" t="s">
        <v>15</v>
      </c>
      <c r="Y17" s="91">
        <v>0.25</v>
      </c>
      <c r="Z17" s="92">
        <v>0.75</v>
      </c>
      <c r="AB17" s="425" t="s">
        <v>77</v>
      </c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</row>
    <row r="18" spans="1:38" ht="61.9" customHeight="1" thickBot="1" x14ac:dyDescent="0.3">
      <c r="A18" s="395"/>
      <c r="B18" s="395"/>
      <c r="C18" s="387"/>
      <c r="D18" s="389"/>
      <c r="E18" s="397"/>
      <c r="F18" s="168" t="s">
        <v>207</v>
      </c>
      <c r="G18" s="168" t="s">
        <v>141</v>
      </c>
      <c r="H18" s="168" t="s">
        <v>211</v>
      </c>
      <c r="I18" s="179" t="s">
        <v>136</v>
      </c>
      <c r="J18" s="165">
        <v>310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103">
        <f>J18/K$16</f>
        <v>0.95947309451738505</v>
      </c>
      <c r="P18" s="102" t="s">
        <v>75</v>
      </c>
      <c r="Q18" s="374"/>
      <c r="R18" s="371"/>
      <c r="T18" s="93">
        <f>AVERAGE(J17:J19)</f>
        <v>313.70999999999998</v>
      </c>
      <c r="U18" s="94">
        <f>_xlfn.STDEV.S(J17:J19)</f>
        <v>34.863366159910584</v>
      </c>
      <c r="V18" s="95">
        <f>(U18/T18)*100</f>
        <v>11.113246680026325</v>
      </c>
      <c r="W18" s="96" t="str">
        <f>IF(V18&gt;25,"Mediana","Média")</f>
        <v>Média</v>
      </c>
      <c r="X18" s="97">
        <f>MIN(J17:J19)</f>
        <v>280.85000000000002</v>
      </c>
      <c r="Y18" s="98" t="s">
        <v>70</v>
      </c>
      <c r="Z18" s="99" t="s">
        <v>71</v>
      </c>
      <c r="AB18" s="425" t="s">
        <v>78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1.9" customHeight="1" x14ac:dyDescent="0.25">
      <c r="A19" s="395"/>
      <c r="B19" s="395"/>
      <c r="C19" s="387"/>
      <c r="D19" s="389"/>
      <c r="E19" s="397"/>
      <c r="F19" s="201" t="s">
        <v>265</v>
      </c>
      <c r="G19" s="64" t="s">
        <v>200</v>
      </c>
      <c r="H19" s="23" t="s">
        <v>147</v>
      </c>
      <c r="I19" s="23" t="s">
        <v>138</v>
      </c>
      <c r="J19" s="165">
        <v>350.28</v>
      </c>
      <c r="K19" s="384"/>
      <c r="L19" s="377"/>
      <c r="M19" s="377"/>
      <c r="N19" s="126" t="str">
        <f>IF(J19&gt;L$16,"EXCESSIVAMENTE ELEVADO",IF(J19&lt;M$16,"INEXEQUÍVEL","VÁLIDO"))</f>
        <v>VÁLIDO</v>
      </c>
      <c r="O19" s="103">
        <f>(J19-K16)/K16</f>
        <v>8.4142695314676164E-2</v>
      </c>
      <c r="P19" s="102" t="s">
        <v>76</v>
      </c>
      <c r="Q19" s="374"/>
      <c r="R19" s="371"/>
      <c r="T19" s="225"/>
      <c r="U19" s="226"/>
      <c r="V19" s="227"/>
      <c r="W19" s="256"/>
      <c r="X19" s="225"/>
      <c r="Y19" s="257"/>
      <c r="Z19" s="258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</row>
    <row r="20" spans="1:38" ht="102" customHeight="1" x14ac:dyDescent="0.25">
      <c r="A20" s="395"/>
      <c r="B20" s="395"/>
      <c r="C20" s="387"/>
      <c r="D20" s="389"/>
      <c r="E20" s="397"/>
      <c r="F20" s="241" t="s">
        <v>280</v>
      </c>
      <c r="G20" s="180" t="s">
        <v>200</v>
      </c>
      <c r="H20" s="168" t="s">
        <v>212</v>
      </c>
      <c r="I20" s="168" t="s">
        <v>213</v>
      </c>
      <c r="J20" s="165">
        <v>450</v>
      </c>
      <c r="K20" s="385"/>
      <c r="L20" s="378"/>
      <c r="M20" s="378"/>
      <c r="N20" s="126" t="str">
        <f>IF(J20&gt;L$16,"EXCESSIVAMENTE ELEVADO",IF(J20&lt;M$16,"INEXEQUÍVEL","VÁLIDO"))</f>
        <v>EXCESSIVAMENTE ELEVADO</v>
      </c>
      <c r="O20" s="60">
        <f>(J20-K16)/K16</f>
        <v>0.39278352429942992</v>
      </c>
      <c r="P20" s="74" t="s">
        <v>76</v>
      </c>
      <c r="Q20" s="375"/>
      <c r="R20" s="372"/>
      <c r="T20" s="22"/>
      <c r="AB20" s="135"/>
      <c r="AC20" s="135"/>
      <c r="AD20" s="135"/>
      <c r="AE20" s="135"/>
      <c r="AF20" s="135"/>
      <c r="AG20" s="135"/>
      <c r="AH20" s="138"/>
      <c r="AI20" s="135"/>
      <c r="AJ20" s="135"/>
      <c r="AK20" s="135"/>
      <c r="AL20" s="118"/>
    </row>
    <row r="21" spans="1:38" s="20" customFormat="1" ht="21.75" customHeight="1" x14ac:dyDescent="0.25">
      <c r="A21" s="379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70"/>
      <c r="V21" s="51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120"/>
    </row>
    <row r="22" spans="1:38" s="20" customFormat="1" ht="21.75" customHeight="1" x14ac:dyDescent="0.25">
      <c r="A22" s="415" t="s">
        <v>67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7"/>
      <c r="R22" s="117">
        <f>R16</f>
        <v>219597</v>
      </c>
      <c r="V22" s="51"/>
    </row>
    <row r="23" spans="1:38" s="20" customFormat="1" ht="39" customHeight="1" x14ac:dyDescent="0.25">
      <c r="A23" s="31"/>
      <c r="B23" s="31"/>
      <c r="C23" s="31"/>
      <c r="D23" s="31"/>
      <c r="E23" s="31"/>
      <c r="F23" s="31"/>
      <c r="G23" s="43"/>
      <c r="H23" s="43"/>
      <c r="I23" s="31"/>
      <c r="J23" s="31"/>
      <c r="K23" s="31"/>
      <c r="L23" s="31"/>
      <c r="M23" s="31"/>
      <c r="N23" s="31"/>
      <c r="O23" s="31"/>
      <c r="P23" s="31"/>
      <c r="Q23" s="52"/>
      <c r="R23" s="32"/>
      <c r="V23" s="51"/>
    </row>
    <row r="24" spans="1:38" s="20" customFormat="1" ht="135.6" customHeight="1" x14ac:dyDescent="0.25">
      <c r="A24" s="511" t="s">
        <v>275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20" t="s">
        <v>79</v>
      </c>
    </row>
    <row r="25" spans="1:38" ht="15" customHeight="1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</row>
    <row r="26" spans="1:38" ht="15" customHeight="1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</row>
    <row r="27" spans="1:38" ht="15" customHeight="1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5"/>
    </row>
    <row r="28" spans="1:38" ht="15" customHeight="1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</row>
    <row r="29" spans="1:38" ht="15" customHeigh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</row>
    <row r="30" spans="1:38" ht="15" customHeigh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</row>
    <row r="31" spans="1:38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</row>
    <row r="32" spans="1:38" ht="18.75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</row>
    <row r="33" spans="1:18" ht="51.6" customHeight="1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</row>
    <row r="34" spans="1:18" x14ac:dyDescent="0.25">
      <c r="R34" s="22"/>
    </row>
    <row r="35" spans="1:18" x14ac:dyDescent="0.25">
      <c r="R35" s="22"/>
    </row>
    <row r="36" spans="1:18" x14ac:dyDescent="0.25">
      <c r="R36" s="22"/>
    </row>
    <row r="37" spans="1:18" ht="15" customHeight="1" x14ac:dyDescent="0.25">
      <c r="R37" s="22"/>
    </row>
    <row r="49" ht="58.15" customHeight="1" x14ac:dyDescent="0.25"/>
  </sheetData>
  <mergeCells count="36">
    <mergeCell ref="AB21:AK21"/>
    <mergeCell ref="T16:X16"/>
    <mergeCell ref="AC16:AJ16"/>
    <mergeCell ref="AB17:AL17"/>
    <mergeCell ref="AB18:AL18"/>
    <mergeCell ref="M14:M15"/>
    <mergeCell ref="N14:N15"/>
    <mergeCell ref="A22:Q22"/>
    <mergeCell ref="A24:R24"/>
    <mergeCell ref="A21:Q21"/>
    <mergeCell ref="A16:A20"/>
    <mergeCell ref="B16:B20"/>
    <mergeCell ref="C16:C20"/>
    <mergeCell ref="D16:D20"/>
    <mergeCell ref="E16:E20"/>
    <mergeCell ref="K16:K20"/>
    <mergeCell ref="L16:L20"/>
    <mergeCell ref="M16:M20"/>
    <mergeCell ref="Q16:Q20"/>
    <mergeCell ref="R16:R20"/>
    <mergeCell ref="A8:Q8"/>
    <mergeCell ref="A11:Q11"/>
    <mergeCell ref="AC13:AJ13"/>
    <mergeCell ref="A14:A15"/>
    <mergeCell ref="B14:B15"/>
    <mergeCell ref="C14:C15"/>
    <mergeCell ref="D14:D15"/>
    <mergeCell ref="E14:E15"/>
    <mergeCell ref="J14:J15"/>
    <mergeCell ref="K14:K15"/>
    <mergeCell ref="F14:F15"/>
    <mergeCell ref="G14:G15"/>
    <mergeCell ref="H14:H15"/>
    <mergeCell ref="I14:I15"/>
    <mergeCell ref="O14:P15"/>
    <mergeCell ref="L14:L15"/>
  </mergeCells>
  <conditionalFormatting sqref="O16 N16:N20">
    <cfRule type="cellIs" dxfId="35" priority="1306" operator="lessThan">
      <formula>"K$25"</formula>
    </cfRule>
    <cfRule type="cellIs" dxfId="34" priority="1307" operator="greaterThan">
      <formula>"J$25"</formula>
    </cfRule>
  </conditionalFormatting>
  <conditionalFormatting sqref="O16 N16:N20">
    <cfRule type="cellIs" dxfId="33" priority="1304" operator="lessThan">
      <formula>"K$25"</formula>
    </cfRule>
    <cfRule type="cellIs" dxfId="32" priority="1305" operator="greaterThan">
      <formula>"J&amp;25"</formula>
    </cfRule>
  </conditionalFormatting>
  <conditionalFormatting sqref="N6:P7 N10:P10 N50:P1048576 N23:P23 O34:P49 N12:P13 O16 N14:N20">
    <cfRule type="containsText" dxfId="31" priority="1303" operator="containsText" text="Excessivamente elevado">
      <formula>NOT(ISERROR(SEARCH("Excessivamente elevado",N6)))</formula>
    </cfRule>
  </conditionalFormatting>
  <conditionalFormatting sqref="O14">
    <cfRule type="containsText" dxfId="30" priority="1302" operator="containsText" text="Excessivamente elevado">
      <formula>NOT(ISERROR(SEARCH("Excessivamente elevado",O14)))</formula>
    </cfRule>
  </conditionalFormatting>
  <conditionalFormatting sqref="N21:P21">
    <cfRule type="containsText" dxfId="29" priority="1301" operator="containsText" text="Excessivamente elevado">
      <formula>NOT(ISERROR(SEARCH("Excessivamente elevado",N21)))</formula>
    </cfRule>
  </conditionalFormatting>
  <conditionalFormatting sqref="N22:P22">
    <cfRule type="containsText" dxfId="28" priority="1169" operator="containsText" text="Excessivamente elevado">
      <formula>NOT(ISERROR(SEARCH("Excessivamente elevado",N22)))</formula>
    </cfRule>
  </conditionalFormatting>
  <conditionalFormatting sqref="O16">
    <cfRule type="containsText" priority="1316" operator="containsText" text="Excessivamente elevado">
      <formula>NOT(ISERROR(SEARCH("Excessivamente elevado",O16)))</formula>
    </cfRule>
    <cfRule type="containsText" dxfId="27" priority="1317" operator="containsText" text="Válido">
      <formula>NOT(ISERROR(SEARCH("Válido",O16)))</formula>
    </cfRule>
    <cfRule type="containsText" dxfId="26" priority="1318" operator="containsText" text="Inexequível">
      <formula>NOT(ISERROR(SEARCH("Inexequível",O16)))</formula>
    </cfRule>
    <cfRule type="aboveAverage" dxfId="25" priority="1319" aboveAverage="0"/>
  </conditionalFormatting>
  <conditionalFormatting sqref="O16">
    <cfRule type="cellIs" dxfId="24" priority="907" operator="between">
      <formula>75</formula>
      <formula>100</formula>
    </cfRule>
  </conditionalFormatting>
  <conditionalFormatting sqref="N16:N20">
    <cfRule type="containsText" priority="7767" operator="containsText" text="Excessivamente elevado">
      <formula>NOT(ISERROR(SEARCH("Excessivamente elevado",N16)))</formula>
    </cfRule>
    <cfRule type="containsText" dxfId="23" priority="7768" operator="containsText" text="Válido">
      <formula>NOT(ISERROR(SEARCH("Válido",N16)))</formula>
    </cfRule>
    <cfRule type="containsText" dxfId="22" priority="7769" operator="containsText" text="Inexequível">
      <formula>NOT(ISERROR(SEARCH("Inexequível",N16)))</formula>
    </cfRule>
    <cfRule type="aboveAverage" dxfId="21" priority="7770" aboveAverage="0"/>
  </conditionalFormatting>
  <conditionalFormatting sqref="P20">
    <cfRule type="cellIs" dxfId="20" priority="26" operator="lessThan">
      <formula>"K$25"</formula>
    </cfRule>
    <cfRule type="cellIs" dxfId="19" priority="27" operator="greaterThan">
      <formula>"J&amp;25"</formula>
    </cfRule>
  </conditionalFormatting>
  <conditionalFormatting sqref="P20">
    <cfRule type="containsText" dxfId="18" priority="25" operator="containsText" text="Excessivamente elevado">
      <formula>NOT(ISERROR(SEARCH("Excessivamente elevado",P20)))</formula>
    </cfRule>
  </conditionalFormatting>
  <conditionalFormatting sqref="P20">
    <cfRule type="containsText" priority="28" operator="containsText" text="Excessivamente elevado">
      <formula>NOT(ISERROR(SEARCH("Excessivamente elevado",P20)))</formula>
    </cfRule>
    <cfRule type="containsText" dxfId="17" priority="29" operator="containsText" text="Válido">
      <formula>NOT(ISERROR(SEARCH("Válido",P20)))</formula>
    </cfRule>
    <cfRule type="containsText" dxfId="16" priority="30" operator="containsText" text="Inexequível">
      <formula>NOT(ISERROR(SEARCH("Inexequível",P20)))</formula>
    </cfRule>
    <cfRule type="aboveAverage" dxfId="15" priority="31" aboveAverage="0"/>
  </conditionalFormatting>
  <conditionalFormatting sqref="P16">
    <cfRule type="cellIs" dxfId="14" priority="12" operator="lessThan">
      <formula>"K$25"</formula>
    </cfRule>
    <cfRule type="cellIs" dxfId="13" priority="13" operator="greaterThan">
      <formula>"J&amp;25"</formula>
    </cfRule>
  </conditionalFormatting>
  <conditionalFormatting sqref="P16">
    <cfRule type="containsText" dxfId="12" priority="11" operator="containsText" text="Excessivamente elevado">
      <formula>NOT(ISERROR(SEARCH("Excessivamente elevado",P16)))</formula>
    </cfRule>
  </conditionalFormatting>
  <conditionalFormatting sqref="P16">
    <cfRule type="containsText" priority="14" operator="containsText" text="Excessivamente elevado">
      <formula>NOT(ISERROR(SEARCH("Excessivamente elevado",P16)))</formula>
    </cfRule>
    <cfRule type="containsText" dxfId="11" priority="15" operator="containsText" text="Válido">
      <formula>NOT(ISERROR(SEARCH("Válido",P16)))</formula>
    </cfRule>
    <cfRule type="containsText" dxfId="10" priority="16" operator="containsText" text="Inexequível">
      <formula>NOT(ISERROR(SEARCH("Inexequível",P16)))</formula>
    </cfRule>
    <cfRule type="aboveAverage" dxfId="9" priority="17" aboveAverage="0"/>
  </conditionalFormatting>
  <conditionalFormatting sqref="O20">
    <cfRule type="cellIs" dxfId="8" priority="5" operator="lessThan">
      <formula>"K$25"</formula>
    </cfRule>
    <cfRule type="cellIs" dxfId="7" priority="6" operator="greaterThan">
      <formula>"J$25"</formula>
    </cfRule>
  </conditionalFormatting>
  <conditionalFormatting sqref="O20">
    <cfRule type="cellIs" dxfId="6" priority="3" operator="lessThan">
      <formula>"K$25"</formula>
    </cfRule>
    <cfRule type="cellIs" dxfId="5" priority="4" operator="greaterThan">
      <formula>"J&amp;25"</formula>
    </cfRule>
  </conditionalFormatting>
  <conditionalFormatting sqref="O20">
    <cfRule type="containsText" dxfId="4" priority="2" operator="containsText" text="Excessivamente elevado">
      <formula>NOT(ISERROR(SEARCH("Excessivamente elevado",O20)))</formula>
    </cfRule>
  </conditionalFormatting>
  <conditionalFormatting sqref="O20">
    <cfRule type="containsText" priority="7" operator="containsText" text="Excessivamente elevado">
      <formula>NOT(ISERROR(SEARCH("Excessivamente elevado",O20)))</formula>
    </cfRule>
    <cfRule type="containsText" dxfId="3" priority="8" operator="containsText" text="Válido">
      <formula>NOT(ISERROR(SEARCH("Válido",O20)))</formula>
    </cfRule>
    <cfRule type="containsText" dxfId="2" priority="9" operator="containsText" text="Inexequível">
      <formula>NOT(ISERROR(SEARCH("Inexequível",O20)))</formula>
    </cfRule>
    <cfRule type="aboveAverage" dxfId="1" priority="10" aboveAverage="0"/>
  </conditionalFormatting>
  <conditionalFormatting sqref="O20">
    <cfRule type="cellIs" dxfId="0" priority="1" operator="between">
      <formula>75</formula>
      <formula>100</formula>
    </cfRule>
  </conditionalFormatting>
  <hyperlinks>
    <hyperlink ref="F20" r:id="rId1" location="position=12&amp;search_layout=stack&amp;type=item… 1/3          Acesso: 25/5/2023, às 18:35" display="https://produto.mercadolivre.com.br/MLB-3103928222-pacote-off-set-75g-66x96-com-500-fls-_JM#position=12&amp;search_layout=stack&amp;type=item… 1/3          Acesso: 25/5/2023, às 18:35" xr:uid="{B72C3D42-E761-45B3-ADD3-C0C74F0EF66D}"/>
  </hyperlinks>
  <pageMargins left="0.7" right="0.7" top="0.75" bottom="0.75" header="0.3" footer="0.3"/>
  <pageSetup paperSize="9" scale="65" fitToHeight="0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7F0A-4B25-4CE0-9044-592FD58F35AC}">
  <dimension ref="B2:C17"/>
  <sheetViews>
    <sheetView workbookViewId="0">
      <selection activeCell="C10" sqref="C10"/>
    </sheetView>
  </sheetViews>
  <sheetFormatPr defaultRowHeight="15" x14ac:dyDescent="0.25"/>
  <cols>
    <col min="2" max="2" width="28" customWidth="1"/>
    <col min="3" max="3" width="32.28515625" customWidth="1"/>
  </cols>
  <sheetData>
    <row r="2" spans="2:3" ht="6" customHeight="1" x14ac:dyDescent="0.25"/>
    <row r="3" spans="2:3" ht="19.5" customHeight="1" x14ac:dyDescent="0.25">
      <c r="B3" s="293" t="s">
        <v>281</v>
      </c>
      <c r="C3" s="293"/>
    </row>
    <row r="4" spans="2:3" ht="23.25" customHeight="1" x14ac:dyDescent="0.25">
      <c r="B4" s="294" t="s">
        <v>282</v>
      </c>
      <c r="C4" s="294" t="s">
        <v>283</v>
      </c>
    </row>
    <row r="5" spans="2:3" ht="38.25" customHeight="1" x14ac:dyDescent="0.25">
      <c r="B5" s="295" t="s">
        <v>284</v>
      </c>
      <c r="C5" s="300">
        <f>'LOTE 1 - Papel couchê 1'!R52</f>
        <v>664985.70000000007</v>
      </c>
    </row>
    <row r="6" spans="2:3" ht="32.25" customHeight="1" x14ac:dyDescent="0.25">
      <c r="B6" s="295" t="s">
        <v>285</v>
      </c>
      <c r="C6" s="299">
        <f>'LOTE 2 - Papel couchê 2'!R26</f>
        <v>28070.1</v>
      </c>
    </row>
    <row r="7" spans="2:3" ht="30.75" customHeight="1" x14ac:dyDescent="0.25">
      <c r="B7" s="295" t="s">
        <v>289</v>
      </c>
      <c r="C7" s="296">
        <f>'LOTE 3 - Papel impressão offset'!R37</f>
        <v>65756.200000000012</v>
      </c>
    </row>
    <row r="8" spans="2:3" ht="30" customHeight="1" x14ac:dyDescent="0.25">
      <c r="B8" s="295" t="s">
        <v>290</v>
      </c>
      <c r="C8" s="296">
        <f>'LOTE 4 - Papel cartão supremo'!R33</f>
        <v>281796.55</v>
      </c>
    </row>
    <row r="9" spans="2:3" ht="34.5" customHeight="1" x14ac:dyDescent="0.25">
      <c r="B9" s="295" t="s">
        <v>291</v>
      </c>
      <c r="C9" s="296">
        <f>'LOTE 5 - Papel adesivo e kraft'!R28</f>
        <v>16462.599999999999</v>
      </c>
    </row>
    <row r="10" spans="2:3" ht="29.25" customHeight="1" x14ac:dyDescent="0.25">
      <c r="B10" s="295" t="s">
        <v>287</v>
      </c>
      <c r="C10" s="301">
        <f>'LOTE 6 - Tintas offset'!R48</f>
        <v>25640.800000000003</v>
      </c>
    </row>
    <row r="11" spans="2:3" ht="30" customHeight="1" x14ac:dyDescent="0.25">
      <c r="B11" s="295" t="s">
        <v>288</v>
      </c>
      <c r="C11" s="299">
        <f>'LOTE 7 - Álcool, pastas, químic'!R75</f>
        <v>43928.24</v>
      </c>
    </row>
    <row r="12" spans="2:3" ht="39.75" customHeight="1" x14ac:dyDescent="0.25">
      <c r="B12" s="295" t="s">
        <v>292</v>
      </c>
      <c r="C12" s="296">
        <f>'LOTE 8 - Colas, fitas, panos e '!R59</f>
        <v>33386.58</v>
      </c>
    </row>
    <row r="13" spans="2:3" ht="25.5" customHeight="1" x14ac:dyDescent="0.25">
      <c r="B13" s="295" t="s">
        <v>293</v>
      </c>
      <c r="C13" s="296">
        <f>'LOTE 9- Blanquetas e pano de la'!R25</f>
        <v>11462.96</v>
      </c>
    </row>
    <row r="14" spans="2:3" ht="31.5" customHeight="1" x14ac:dyDescent="0.25">
      <c r="B14" s="295" t="s">
        <v>294</v>
      </c>
      <c r="C14" s="296">
        <f>'LOTE 10- Wire-o'!R41</f>
        <v>36611.43</v>
      </c>
    </row>
    <row r="15" spans="2:3" ht="29.25" customHeight="1" x14ac:dyDescent="0.25">
      <c r="B15" s="295" t="s">
        <v>295</v>
      </c>
      <c r="C15" s="296">
        <f>'LOTE 11-Filmes bopp e poliefíni'!R28</f>
        <v>140007.5</v>
      </c>
    </row>
    <row r="16" spans="2:3" ht="26.25" customHeight="1" x14ac:dyDescent="0.25">
      <c r="B16" s="295" t="s">
        <v>296</v>
      </c>
      <c r="C16" s="296">
        <f>'ITEM 54'!R22</f>
        <v>219597</v>
      </c>
    </row>
    <row r="17" spans="2:3" ht="34.5" customHeight="1" x14ac:dyDescent="0.25">
      <c r="B17" s="297" t="s">
        <v>286</v>
      </c>
      <c r="C17" s="298">
        <f>SUM(C5:C16)</f>
        <v>1567705.6600000001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512" t="s">
        <v>41</v>
      </c>
      <c r="B1" s="513"/>
      <c r="C1" s="513"/>
      <c r="D1" s="513"/>
      <c r="E1" s="513"/>
      <c r="F1" s="513"/>
      <c r="G1" s="513"/>
      <c r="H1" s="513"/>
    </row>
    <row r="2" spans="1:9" s="6" customFormat="1" ht="30" x14ac:dyDescent="0.25">
      <c r="A2" s="9" t="s">
        <v>30</v>
      </c>
      <c r="B2" s="9" t="s">
        <v>42</v>
      </c>
      <c r="C2" s="11" t="s">
        <v>43</v>
      </c>
      <c r="D2" s="10" t="s">
        <v>44</v>
      </c>
      <c r="E2" s="10" t="s">
        <v>45</v>
      </c>
      <c r="F2" s="12" t="s">
        <v>36</v>
      </c>
      <c r="G2" s="12" t="s">
        <v>46</v>
      </c>
      <c r="H2" s="9" t="s">
        <v>47</v>
      </c>
      <c r="I2" s="2" t="s">
        <v>48</v>
      </c>
    </row>
    <row r="3" spans="1:9" ht="135" x14ac:dyDescent="0.25">
      <c r="A3" s="8">
        <v>122</v>
      </c>
      <c r="B3" s="7">
        <v>4016</v>
      </c>
      <c r="C3" s="21" t="s">
        <v>49</v>
      </c>
      <c r="D3" s="18" t="s">
        <v>50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21" t="s">
        <v>51</v>
      </c>
      <c r="D4" s="18" t="s">
        <v>52</v>
      </c>
      <c r="E4" s="1">
        <v>1</v>
      </c>
      <c r="F4" s="16">
        <v>194.93</v>
      </c>
      <c r="G4" s="15">
        <f>F4*E4</f>
        <v>194.93</v>
      </c>
      <c r="H4" s="19"/>
      <c r="I4" s="3" t="s">
        <v>53</v>
      </c>
    </row>
    <row r="5" spans="1:9" ht="105" x14ac:dyDescent="0.25">
      <c r="A5" s="8">
        <v>124</v>
      </c>
      <c r="B5" s="7"/>
      <c r="C5" s="21" t="s">
        <v>54</v>
      </c>
      <c r="D5" s="18" t="s">
        <v>55</v>
      </c>
      <c r="E5" s="1">
        <v>2</v>
      </c>
      <c r="F5" s="16">
        <v>116.59</v>
      </c>
      <c r="G5" s="15">
        <f>F5*E5</f>
        <v>233.18</v>
      </c>
      <c r="H5" s="19"/>
      <c r="I5" s="3" t="s">
        <v>56</v>
      </c>
    </row>
    <row r="6" spans="1:9" x14ac:dyDescent="0.25">
      <c r="C6" s="514" t="s">
        <v>57</v>
      </c>
      <c r="D6" s="514"/>
      <c r="E6" s="514"/>
      <c r="F6" s="514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F0ED-A980-4EF1-9C41-4493D5263C9B}">
  <sheetPr>
    <tabColor theme="4" tint="-0.249977111117893"/>
  </sheetPr>
  <dimension ref="A1:AL53"/>
  <sheetViews>
    <sheetView showGridLines="0" topLeftCell="A13" zoomScale="90" zoomScaleNormal="90" workbookViewId="0">
      <selection activeCell="J21" sqref="J21:J22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6.4257812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2" style="13" customWidth="1"/>
    <col min="11" max="11" width="11.5703125" style="13" customWidth="1"/>
    <col min="12" max="12" width="14.5703125" bestFit="1" customWidth="1"/>
    <col min="13" max="13" width="7.85546875" bestFit="1" customWidth="1"/>
    <col min="14" max="14" width="14.28515625" style="65" customWidth="1"/>
    <col min="15" max="15" width="7.140625" customWidth="1"/>
    <col min="16" max="16" width="24.28515625" customWidth="1"/>
    <col min="17" max="17" width="11.7109375" style="22" customWidth="1"/>
    <col min="18" max="18" width="12.7109375" customWidth="1"/>
    <col min="19" max="19" width="29.28515625" customWidth="1"/>
    <col min="20" max="20" width="14.1406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4</v>
      </c>
      <c r="L14" s="406" t="s">
        <v>129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2" t="s">
        <v>40</v>
      </c>
      <c r="R15" s="72" t="s">
        <v>69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9</v>
      </c>
      <c r="B16" s="394"/>
      <c r="C16" s="386" t="s">
        <v>95</v>
      </c>
      <c r="D16" s="388" t="s">
        <v>86</v>
      </c>
      <c r="E16" s="396">
        <v>10</v>
      </c>
      <c r="F16" s="172" t="s">
        <v>148</v>
      </c>
      <c r="G16" s="168" t="s">
        <v>199</v>
      </c>
      <c r="H16" s="23" t="s">
        <v>135</v>
      </c>
      <c r="I16" s="23" t="s">
        <v>136</v>
      </c>
      <c r="J16" s="333">
        <v>1003.7</v>
      </c>
      <c r="K16" s="426">
        <f>AVERAGE(J16:J19)</f>
        <v>1368.8400000000001</v>
      </c>
      <c r="L16" s="376">
        <f>K16*1.25</f>
        <v>1711.0500000000002</v>
      </c>
      <c r="M16" s="376">
        <f>K16*0.75</f>
        <v>1026.6300000000001</v>
      </c>
      <c r="N16" s="73" t="str">
        <f>IF(J16&gt;L$16,"EXCESSIVAMENTE ELEVADO",IF(J16&lt;M$16,"INEXEQUÍVEL","VÁLIDO"))</f>
        <v>INEXEQUÍVEL</v>
      </c>
      <c r="O16" s="60">
        <f>J16/K$16</f>
        <v>0.73324859004704712</v>
      </c>
      <c r="P16" s="110" t="s">
        <v>74</v>
      </c>
      <c r="Q16" s="430">
        <f>ROUND(AVERAGE(J17:J19),2)</f>
        <v>1490.55</v>
      </c>
      <c r="R16" s="370">
        <f>E16*Q16</f>
        <v>14905.5</v>
      </c>
      <c r="T16" s="360" t="s">
        <v>62</v>
      </c>
      <c r="U16" s="361"/>
      <c r="V16" s="361"/>
      <c r="W16" s="361"/>
      <c r="X16" s="362"/>
      <c r="Y16" s="129" t="s">
        <v>66</v>
      </c>
      <c r="Z16" s="130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2.45" customHeight="1" x14ac:dyDescent="0.25">
      <c r="A17" s="395"/>
      <c r="B17" s="395"/>
      <c r="C17" s="387"/>
      <c r="D17" s="389"/>
      <c r="E17" s="397"/>
      <c r="F17" s="172" t="s">
        <v>311</v>
      </c>
      <c r="G17" s="168" t="s">
        <v>199</v>
      </c>
      <c r="H17" s="59" t="s">
        <v>135</v>
      </c>
      <c r="I17" s="59" t="s">
        <v>136</v>
      </c>
      <c r="J17" s="27">
        <v>1181.6600000000001</v>
      </c>
      <c r="K17" s="427"/>
      <c r="L17" s="377"/>
      <c r="M17" s="377"/>
      <c r="N17" s="73" t="str">
        <f>IF(J17&gt;L$16,"EXCESSIVAMENTE ELEVADO",IF(J17&lt;M$16,"INEXEQUÍVEL","VÁLIDO"))</f>
        <v>VÁLIDO</v>
      </c>
      <c r="O17" s="159">
        <f>J17/K$16</f>
        <v>0.86325647993921861</v>
      </c>
      <c r="P17" s="102" t="s">
        <v>74</v>
      </c>
      <c r="Q17" s="431"/>
      <c r="R17" s="371"/>
      <c r="T17" s="87" t="s">
        <v>4</v>
      </c>
      <c r="U17" s="88" t="s">
        <v>63</v>
      </c>
      <c r="V17" s="89" t="s">
        <v>64</v>
      </c>
      <c r="W17" s="88" t="s">
        <v>65</v>
      </c>
      <c r="X17" s="90" t="s">
        <v>15</v>
      </c>
      <c r="Y17" s="91">
        <v>0.25</v>
      </c>
      <c r="Z17" s="92">
        <v>0.75</v>
      </c>
      <c r="AB17" s="425" t="s">
        <v>77</v>
      </c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</row>
    <row r="18" spans="1:38" ht="62.45" customHeight="1" x14ac:dyDescent="0.25">
      <c r="A18" s="395"/>
      <c r="B18" s="395"/>
      <c r="C18" s="387"/>
      <c r="D18" s="389"/>
      <c r="E18" s="397"/>
      <c r="F18" s="143" t="s">
        <v>141</v>
      </c>
      <c r="G18" s="59" t="s">
        <v>141</v>
      </c>
      <c r="H18" s="23" t="s">
        <v>140</v>
      </c>
      <c r="I18" s="23" t="s">
        <v>136</v>
      </c>
      <c r="J18" s="214">
        <v>1580</v>
      </c>
      <c r="K18" s="427"/>
      <c r="L18" s="377"/>
      <c r="M18" s="377"/>
      <c r="N18" s="100" t="str">
        <f>IF(J18&gt;L$16,"EXCESSIVAMENTE ELEVADO",IF(J18&lt;M$16,"INEXEQUÍVEL","VÁLIDO"))</f>
        <v>VÁLIDO</v>
      </c>
      <c r="O18" s="159">
        <f>(J18-K16)/K16</f>
        <v>0.15426200286373851</v>
      </c>
      <c r="P18" s="102" t="s">
        <v>73</v>
      </c>
      <c r="Q18" s="431"/>
      <c r="R18" s="371"/>
      <c r="T18" s="202"/>
      <c r="U18" s="203"/>
      <c r="V18" s="204"/>
      <c r="W18" s="203"/>
      <c r="X18" s="205"/>
      <c r="Y18" s="91"/>
      <c r="Z18" s="92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</row>
    <row r="19" spans="1:38" ht="61.9" customHeight="1" thickBot="1" x14ac:dyDescent="0.3">
      <c r="A19" s="395"/>
      <c r="B19" s="395"/>
      <c r="C19" s="387"/>
      <c r="D19" s="389"/>
      <c r="E19" s="397"/>
      <c r="F19" s="171" t="s">
        <v>252</v>
      </c>
      <c r="G19" s="59" t="s">
        <v>200</v>
      </c>
      <c r="H19" s="23" t="s">
        <v>253</v>
      </c>
      <c r="I19" s="23" t="s">
        <v>136</v>
      </c>
      <c r="J19" s="185">
        <v>1710</v>
      </c>
      <c r="K19" s="428"/>
      <c r="L19" s="378"/>
      <c r="M19" s="429"/>
      <c r="N19" s="73" t="str">
        <f>IF(J19&gt;L$16,"EXCESSIVAMENTE ELEVADO",IF(J19&lt;M$16,"INEXEQUÍVEL","VÁLIDO"))</f>
        <v>VÁLIDO</v>
      </c>
      <c r="O19" s="159">
        <f>(J19-K16)/K16</f>
        <v>0.24923292714999548</v>
      </c>
      <c r="P19" s="102" t="s">
        <v>131</v>
      </c>
      <c r="Q19" s="432"/>
      <c r="R19" s="372"/>
      <c r="T19" s="93">
        <f>AVERAGE(J17:J19)</f>
        <v>1490.5533333333333</v>
      </c>
      <c r="U19" s="94">
        <f>_xlfn.STDEV.S(J17:J19)</f>
        <v>275.29315017510601</v>
      </c>
      <c r="V19" s="95">
        <f>(U19/T19)*100</f>
        <v>18.46919154240971</v>
      </c>
      <c r="W19" s="96" t="str">
        <f>IF(V19&gt;25,"Mediana","Média")</f>
        <v>Média</v>
      </c>
      <c r="X19" s="97">
        <f>MIN(J16:J18)</f>
        <v>1003.7</v>
      </c>
      <c r="Y19" s="98" t="s">
        <v>70</v>
      </c>
      <c r="Z19" s="99" t="s">
        <v>71</v>
      </c>
      <c r="AB19" s="425" t="s">
        <v>78</v>
      </c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</row>
    <row r="20" spans="1:38" s="20" customFormat="1" ht="21.75" customHeight="1" thickBot="1" x14ac:dyDescent="0.3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416"/>
      <c r="O20" s="380"/>
      <c r="P20" s="380"/>
      <c r="Q20" s="380"/>
      <c r="R20" s="70"/>
      <c r="V20" s="51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120"/>
    </row>
    <row r="21" spans="1:38" ht="41.45" customHeight="1" x14ac:dyDescent="0.25">
      <c r="A21" s="394">
        <v>10</v>
      </c>
      <c r="B21" s="394"/>
      <c r="C21" s="386" t="s">
        <v>96</v>
      </c>
      <c r="D21" s="388" t="s">
        <v>86</v>
      </c>
      <c r="E21" s="396">
        <v>10</v>
      </c>
      <c r="F21" s="172" t="s">
        <v>311</v>
      </c>
      <c r="G21" s="168" t="s">
        <v>199</v>
      </c>
      <c r="H21" s="59" t="s">
        <v>135</v>
      </c>
      <c r="I21" s="59" t="s">
        <v>136</v>
      </c>
      <c r="J21" s="215">
        <v>1076.54</v>
      </c>
      <c r="K21" s="383">
        <f>AVERAGE(J21:J24)</f>
        <v>1316.4625000000001</v>
      </c>
      <c r="L21" s="376">
        <f>K21*1.25</f>
        <v>1645.578125</v>
      </c>
      <c r="M21" s="376">
        <f>K21*0.75</f>
        <v>987.34687500000007</v>
      </c>
      <c r="N21" s="76" t="str">
        <f>IF(J21&gt;L21,"EXCESSIVAMENTE ELEVADO",IF(J21&lt;M21,"INEXEQUÍVEL","VÁLIDO"))</f>
        <v>VÁLIDO</v>
      </c>
      <c r="O21" s="103">
        <f>J21/K21</f>
        <v>0.81775211979072693</v>
      </c>
      <c r="P21" s="102" t="s">
        <v>73</v>
      </c>
      <c r="Q21" s="373">
        <f>ROUND(AVERAGE(J21:J24),2)</f>
        <v>1316.46</v>
      </c>
      <c r="R21" s="370">
        <f>E21*Q21</f>
        <v>13164.6</v>
      </c>
      <c r="T21" s="360" t="s">
        <v>62</v>
      </c>
      <c r="U21" s="361"/>
      <c r="V21" s="361"/>
      <c r="W21" s="361"/>
      <c r="X21" s="362"/>
      <c r="Y21" s="363" t="s">
        <v>66</v>
      </c>
      <c r="Z21" s="364"/>
    </row>
    <row r="22" spans="1:38" ht="50.25" customHeight="1" x14ac:dyDescent="0.25">
      <c r="A22" s="395"/>
      <c r="B22" s="395"/>
      <c r="C22" s="387"/>
      <c r="D22" s="389"/>
      <c r="E22" s="397"/>
      <c r="F22" s="175" t="s">
        <v>145</v>
      </c>
      <c r="G22" s="180" t="s">
        <v>199</v>
      </c>
      <c r="H22" s="23" t="s">
        <v>135</v>
      </c>
      <c r="I22" s="23" t="s">
        <v>136</v>
      </c>
      <c r="J22" s="215">
        <v>1109.31</v>
      </c>
      <c r="K22" s="384"/>
      <c r="L22" s="377"/>
      <c r="M22" s="377"/>
      <c r="N22" s="76" t="str">
        <f>IF(J22&gt;L21,"EXCESSIVAMENTE ELEVADO",IF(J21&lt;M21,"INEXEQUÍVEL","VÁLIDO"))</f>
        <v>VÁLIDO</v>
      </c>
      <c r="O22" s="103">
        <f>J22/K21</f>
        <v>0.84264458729359926</v>
      </c>
      <c r="P22" s="102" t="s">
        <v>74</v>
      </c>
      <c r="Q22" s="374"/>
      <c r="R22" s="371"/>
      <c r="T22" s="87" t="s">
        <v>4</v>
      </c>
      <c r="U22" s="88" t="s">
        <v>63</v>
      </c>
      <c r="V22" s="89" t="s">
        <v>64</v>
      </c>
      <c r="W22" s="88" t="s">
        <v>65</v>
      </c>
      <c r="X22" s="90" t="s">
        <v>15</v>
      </c>
      <c r="Y22" s="91">
        <v>0.25</v>
      </c>
      <c r="Z22" s="92">
        <v>0.75</v>
      </c>
    </row>
    <row r="23" spans="1:38" ht="50.25" customHeight="1" x14ac:dyDescent="0.25">
      <c r="A23" s="395"/>
      <c r="B23" s="395"/>
      <c r="C23" s="387"/>
      <c r="D23" s="389"/>
      <c r="E23" s="397"/>
      <c r="F23" s="239" t="s">
        <v>254</v>
      </c>
      <c r="G23" s="68" t="s">
        <v>200</v>
      </c>
      <c r="H23" s="23" t="s">
        <v>147</v>
      </c>
      <c r="I23" s="23" t="s">
        <v>138</v>
      </c>
      <c r="J23" s="215">
        <v>1500</v>
      </c>
      <c r="K23" s="384"/>
      <c r="L23" s="377"/>
      <c r="M23" s="377"/>
      <c r="N23" s="76" t="str">
        <f>IF(J23&gt;L21,"EXCESSIVAMENTE ELEVADO",IF(J21&lt;M21,"INEXEQUÍVEL","VÁLIDO"))</f>
        <v>VÁLIDO</v>
      </c>
      <c r="O23" s="103">
        <f>(J23-K21)/K21</f>
        <v>0.13941718810828255</v>
      </c>
      <c r="P23" s="102" t="s">
        <v>76</v>
      </c>
      <c r="Q23" s="374"/>
      <c r="R23" s="371"/>
      <c r="T23" s="202"/>
      <c r="U23" s="203"/>
      <c r="V23" s="204"/>
      <c r="W23" s="203"/>
      <c r="X23" s="205"/>
      <c r="Y23" s="91"/>
      <c r="Z23" s="92"/>
    </row>
    <row r="24" spans="1:38" ht="43.15" customHeight="1" thickBot="1" x14ac:dyDescent="0.3">
      <c r="A24" s="395"/>
      <c r="B24" s="395"/>
      <c r="C24" s="387"/>
      <c r="D24" s="389"/>
      <c r="E24" s="397"/>
      <c r="F24" s="143" t="s">
        <v>141</v>
      </c>
      <c r="G24" s="23" t="s">
        <v>141</v>
      </c>
      <c r="H24" s="23" t="s">
        <v>140</v>
      </c>
      <c r="I24" s="23" t="s">
        <v>136</v>
      </c>
      <c r="J24" s="27">
        <v>1580</v>
      </c>
      <c r="K24" s="385"/>
      <c r="L24" s="378"/>
      <c r="M24" s="378"/>
      <c r="N24" s="76" t="str">
        <f>IF(J24&gt;L21,"EXCESSIVAMENTE ELEVADO",IF(J24&lt;M21,"INEXEQUÍVEL","VÁLIDO"))</f>
        <v>VÁLIDO</v>
      </c>
      <c r="O24" s="103">
        <f>(J24-K21)/K21</f>
        <v>0.20018610480739094</v>
      </c>
      <c r="P24" s="102" t="s">
        <v>76</v>
      </c>
      <c r="Q24" s="375"/>
      <c r="R24" s="372"/>
      <c r="T24" s="93">
        <f>AVERAGE(J21:J24)</f>
        <v>1316.4625000000001</v>
      </c>
      <c r="U24" s="94">
        <f>_xlfn.STDEV.S(J21:J24)</f>
        <v>260.52062751024727</v>
      </c>
      <c r="V24" s="95">
        <f>(U24/T24)*100</f>
        <v>19.789445389462081</v>
      </c>
      <c r="W24" s="96" t="str">
        <f>IF(V24&gt;25,"Mediana","Média")</f>
        <v>Média</v>
      </c>
      <c r="X24" s="97">
        <f>MIN(J21:J24)</f>
        <v>1076.54</v>
      </c>
      <c r="Y24" s="98" t="s">
        <v>70</v>
      </c>
      <c r="Z24" s="99" t="s">
        <v>71</v>
      </c>
    </row>
    <row r="25" spans="1:38" s="20" customFormat="1" ht="21.75" customHeight="1" x14ac:dyDescent="0.25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112"/>
      <c r="S25" s="287"/>
      <c r="V25" s="51"/>
    </row>
    <row r="26" spans="1:38" s="20" customFormat="1" ht="21.75" customHeight="1" x14ac:dyDescent="0.25">
      <c r="A26" s="415" t="s">
        <v>132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7"/>
      <c r="R26" s="292">
        <f>R16+R21</f>
        <v>28070.1</v>
      </c>
      <c r="V26" s="51"/>
    </row>
    <row r="27" spans="1:38" s="20" customFormat="1" ht="39" customHeight="1" x14ac:dyDescent="0.25">
      <c r="A27" s="31"/>
      <c r="B27" s="31"/>
      <c r="C27" s="31"/>
      <c r="D27" s="31"/>
      <c r="E27" s="31"/>
      <c r="F27" s="31"/>
      <c r="G27" s="43"/>
      <c r="H27" s="43"/>
      <c r="I27" s="31"/>
      <c r="J27" s="31"/>
      <c r="K27" s="31"/>
      <c r="L27" s="31"/>
      <c r="M27" s="31"/>
      <c r="N27" s="31"/>
      <c r="O27" s="31"/>
      <c r="P27" s="31"/>
      <c r="Q27" s="52"/>
      <c r="R27" s="32"/>
      <c r="V27" s="51"/>
    </row>
    <row r="28" spans="1:38" s="20" customFormat="1" ht="135.6" customHeight="1" x14ac:dyDescent="0.25">
      <c r="A28" s="412" t="s">
        <v>275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20" t="s">
        <v>79</v>
      </c>
    </row>
    <row r="29" spans="1:38" ht="15" customHeigh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0" spans="1:38" ht="15" customHeigh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38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38" ht="1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15" customHeight="1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5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8" ht="15" customHeigh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</row>
    <row r="36" spans="1:18" ht="18.75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18" ht="51.6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x14ac:dyDescent="0.25">
      <c r="R38" s="22"/>
    </row>
    <row r="39" spans="1:18" x14ac:dyDescent="0.25">
      <c r="R39" s="22"/>
    </row>
    <row r="40" spans="1:18" x14ac:dyDescent="0.25">
      <c r="R40" s="22"/>
    </row>
    <row r="41" spans="1:18" ht="15" customHeight="1" x14ac:dyDescent="0.25">
      <c r="R41" s="22"/>
    </row>
    <row r="53" ht="58.15" customHeight="1" x14ac:dyDescent="0.25"/>
  </sheetData>
  <mergeCells count="50">
    <mergeCell ref="A26:Q26"/>
    <mergeCell ref="F14:F15"/>
    <mergeCell ref="G14:G15"/>
    <mergeCell ref="A28:R28"/>
    <mergeCell ref="K16:K19"/>
    <mergeCell ref="K21:K24"/>
    <mergeCell ref="L16:L19"/>
    <mergeCell ref="M16:M19"/>
    <mergeCell ref="L21:L24"/>
    <mergeCell ref="M21:M24"/>
    <mergeCell ref="Q16:Q19"/>
    <mergeCell ref="Q21:Q24"/>
    <mergeCell ref="R16:R19"/>
    <mergeCell ref="R21:R24"/>
    <mergeCell ref="B16:B19"/>
    <mergeCell ref="C16:C19"/>
    <mergeCell ref="D16:D19"/>
    <mergeCell ref="E16:E19"/>
    <mergeCell ref="A21:A24"/>
    <mergeCell ref="B21:B24"/>
    <mergeCell ref="C21:C24"/>
    <mergeCell ref="D21:D24"/>
    <mergeCell ref="E21:E24"/>
    <mergeCell ref="A16:A19"/>
    <mergeCell ref="T21:X21"/>
    <mergeCell ref="Y21:Z21"/>
    <mergeCell ref="A25:Q25"/>
    <mergeCell ref="A20:Q20"/>
    <mergeCell ref="AB20:AK20"/>
    <mergeCell ref="AC16:AJ16"/>
    <mergeCell ref="AB17:AL17"/>
    <mergeCell ref="T16:X16"/>
    <mergeCell ref="K14:K15"/>
    <mergeCell ref="AB19:AL19"/>
    <mergeCell ref="A8:Q8"/>
    <mergeCell ref="A11:R11"/>
    <mergeCell ref="AC13:AJ13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Q14:R14"/>
    <mergeCell ref="H14:H15"/>
    <mergeCell ref="I14:I15"/>
    <mergeCell ref="J14:J15"/>
  </mergeCells>
  <conditionalFormatting sqref="N16:N19">
    <cfRule type="cellIs" dxfId="1393" priority="1331" operator="lessThan">
      <formula>"K$25"</formula>
    </cfRule>
    <cfRule type="cellIs" dxfId="1392" priority="1332" operator="greaterThan">
      <formula>"J$25"</formula>
    </cfRule>
  </conditionalFormatting>
  <conditionalFormatting sqref="N16:N19">
    <cfRule type="cellIs" dxfId="1391" priority="1329" operator="lessThan">
      <formula>"K$25"</formula>
    </cfRule>
    <cfRule type="cellIs" dxfId="1390" priority="1330" operator="greaterThan">
      <formula>"J&amp;25"</formula>
    </cfRule>
  </conditionalFormatting>
  <conditionalFormatting sqref="N6:P7 N10:P10 N54:P1048576 N27:P27 O38:P53 N12:P13 N14:N19">
    <cfRule type="containsText" dxfId="1389" priority="1328" operator="containsText" text="Excessivamente elevado">
      <formula>NOT(ISERROR(SEARCH("Excessivamente elevado",N6)))</formula>
    </cfRule>
  </conditionalFormatting>
  <conditionalFormatting sqref="O14">
    <cfRule type="containsText" dxfId="1388" priority="1327" operator="containsText" text="Excessivamente elevado">
      <formula>NOT(ISERROR(SEARCH("Excessivamente elevado",O14)))</formula>
    </cfRule>
  </conditionalFormatting>
  <conditionalFormatting sqref="N20:P20">
    <cfRule type="containsText" dxfId="1387" priority="1326" operator="containsText" text="Excessivamente elevado">
      <formula>NOT(ISERROR(SEARCH("Excessivamente elevado",N20)))</formula>
    </cfRule>
  </conditionalFormatting>
  <conditionalFormatting sqref="N21:N24">
    <cfRule type="cellIs" dxfId="1386" priority="1298" operator="lessThan">
      <formula>"K$25"</formula>
    </cfRule>
    <cfRule type="cellIs" dxfId="1385" priority="1299" operator="greaterThan">
      <formula>"J$25"</formula>
    </cfRule>
  </conditionalFormatting>
  <conditionalFormatting sqref="N21:N24">
    <cfRule type="cellIs" dxfId="1384" priority="1296" operator="lessThan">
      <formula>"K$25"</formula>
    </cfRule>
    <cfRule type="cellIs" dxfId="1383" priority="1297" operator="greaterThan">
      <formula>"J&amp;25"</formula>
    </cfRule>
  </conditionalFormatting>
  <conditionalFormatting sqref="N21:N24">
    <cfRule type="containsText" dxfId="1382" priority="1295" operator="containsText" text="Excessivamente elevado">
      <formula>NOT(ISERROR(SEARCH("Excessivamente elevado",N21)))</formula>
    </cfRule>
  </conditionalFormatting>
  <conditionalFormatting sqref="N26:P26">
    <cfRule type="containsText" dxfId="1381" priority="1194" operator="containsText" text="Excessivamente elevado">
      <formula>NOT(ISERROR(SEARCH("Excessivamente elevado",N26)))</formula>
    </cfRule>
  </conditionalFormatting>
  <conditionalFormatting sqref="N25:P25">
    <cfRule type="containsText" dxfId="1380" priority="234" operator="containsText" text="Excessivamente elevado">
      <formula>NOT(ISERROR(SEARCH("Excessivamente elevado",N25)))</formula>
    </cfRule>
  </conditionalFormatting>
  <conditionalFormatting sqref="N16:N19">
    <cfRule type="containsText" priority="7570" operator="containsText" text="Excessivamente elevado">
      <formula>NOT(ISERROR(SEARCH("Excessivamente elevado",N16)))</formula>
    </cfRule>
    <cfRule type="containsText" dxfId="1379" priority="7571" operator="containsText" text="Válido">
      <formula>NOT(ISERROR(SEARCH("Válido",N16)))</formula>
    </cfRule>
    <cfRule type="containsText" dxfId="1378" priority="7572" operator="containsText" text="Inexequível">
      <formula>NOT(ISERROR(SEARCH("Inexequível",N16)))</formula>
    </cfRule>
    <cfRule type="aboveAverage" dxfId="1377" priority="7573" aboveAverage="0"/>
  </conditionalFormatting>
  <conditionalFormatting sqref="N21:N24">
    <cfRule type="containsText" priority="7574" operator="containsText" text="Excessivamente elevado">
      <formula>NOT(ISERROR(SEARCH("Excessivamente elevado",N21)))</formula>
    </cfRule>
    <cfRule type="containsText" dxfId="1376" priority="7575" operator="containsText" text="Válido">
      <formula>NOT(ISERROR(SEARCH("Válido",N21)))</formula>
    </cfRule>
    <cfRule type="containsText" dxfId="1375" priority="7576" operator="containsText" text="Inexequível">
      <formula>NOT(ISERROR(SEARCH("Inexequível",N21)))</formula>
    </cfRule>
    <cfRule type="aboveAverage" dxfId="1374" priority="7577" aboveAverage="0"/>
  </conditionalFormatting>
  <conditionalFormatting sqref="P16">
    <cfRule type="cellIs" dxfId="1373" priority="23" operator="lessThan">
      <formula>"K$25"</formula>
    </cfRule>
    <cfRule type="cellIs" dxfId="1372" priority="24" operator="greaterThan">
      <formula>"J$25"</formula>
    </cfRule>
  </conditionalFormatting>
  <conditionalFormatting sqref="P16">
    <cfRule type="cellIs" dxfId="1371" priority="21" operator="lessThan">
      <formula>"K$25"</formula>
    </cfRule>
    <cfRule type="cellIs" dxfId="1370" priority="22" operator="greaterThan">
      <formula>"J&amp;25"</formula>
    </cfRule>
  </conditionalFormatting>
  <conditionalFormatting sqref="P16">
    <cfRule type="containsText" dxfId="1369" priority="20" operator="containsText" text="Excessivamente elevado">
      <formula>NOT(ISERROR(SEARCH("Excessivamente elevado",P16)))</formula>
    </cfRule>
  </conditionalFormatting>
  <conditionalFormatting sqref="P16">
    <cfRule type="containsText" priority="25" operator="containsText" text="Excessivamente elevado">
      <formula>NOT(ISERROR(SEARCH("Excessivamente elevado",P16)))</formula>
    </cfRule>
    <cfRule type="containsText" dxfId="1368" priority="26" operator="containsText" text="Válido">
      <formula>NOT(ISERROR(SEARCH("Válido",P16)))</formula>
    </cfRule>
    <cfRule type="containsText" dxfId="1367" priority="27" operator="containsText" text="Inexequível">
      <formula>NOT(ISERROR(SEARCH("Inexequível",P16)))</formula>
    </cfRule>
    <cfRule type="aboveAverage" dxfId="1366" priority="28" aboveAverage="0"/>
  </conditionalFormatting>
  <conditionalFormatting sqref="O16">
    <cfRule type="cellIs" dxfId="1365" priority="14" operator="lessThan">
      <formula>"K$25"</formula>
    </cfRule>
    <cfRule type="cellIs" dxfId="1364" priority="15" operator="greaterThan">
      <formula>"J$25"</formula>
    </cfRule>
  </conditionalFormatting>
  <conditionalFormatting sqref="O16">
    <cfRule type="cellIs" dxfId="1363" priority="12" operator="lessThan">
      <formula>"K$25"</formula>
    </cfRule>
    <cfRule type="cellIs" dxfId="1362" priority="13" operator="greaterThan">
      <formula>"J&amp;25"</formula>
    </cfRule>
  </conditionalFormatting>
  <conditionalFormatting sqref="O16">
    <cfRule type="containsText" dxfId="1361" priority="11" operator="containsText" text="Excessivamente elevado">
      <formula>NOT(ISERROR(SEARCH("Excessivamente elevado",O16)))</formula>
    </cfRule>
  </conditionalFormatting>
  <conditionalFormatting sqref="O16">
    <cfRule type="containsText" priority="16" operator="containsText" text="Excessivamente elevado">
      <formula>NOT(ISERROR(SEARCH("Excessivamente elevado",O16)))</formula>
    </cfRule>
    <cfRule type="containsText" dxfId="1360" priority="17" operator="containsText" text="Válido">
      <formula>NOT(ISERROR(SEARCH("Válido",O16)))</formula>
    </cfRule>
    <cfRule type="containsText" dxfId="1359" priority="18" operator="containsText" text="Inexequível">
      <formula>NOT(ISERROR(SEARCH("Inexequível",O16)))</formula>
    </cfRule>
    <cfRule type="aboveAverage" dxfId="1358" priority="19" aboveAverage="0"/>
  </conditionalFormatting>
  <conditionalFormatting sqref="O16">
    <cfRule type="cellIs" dxfId="1357" priority="10" operator="between">
      <formula>75</formula>
      <formula>100</formula>
    </cfRule>
  </conditionalFormatting>
  <hyperlinks>
    <hyperlink ref="F19" r:id="rId1" xr:uid="{6E2AB233-C295-4F5C-904D-6E0DED52514A}"/>
  </hyperlinks>
  <pageMargins left="0.7" right="0.7" top="0.75" bottom="0.75" header="0.3" footer="0.3"/>
  <pageSetup paperSize="9" scale="65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350E-CC7B-4CD5-90D1-487BE186D972}">
  <sheetPr>
    <tabColor theme="4" tint="-0.249977111117893"/>
  </sheetPr>
  <dimension ref="A1:AL64"/>
  <sheetViews>
    <sheetView showGridLines="0" topLeftCell="A25" zoomScale="80" zoomScaleNormal="80" workbookViewId="0">
      <selection activeCell="J33" sqref="J32:J33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6.4257812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5.85546875" style="13" bestFit="1" customWidth="1"/>
    <col min="11" max="11" width="16.5703125" style="13" bestFit="1" customWidth="1"/>
    <col min="12" max="12" width="15" bestFit="1" customWidth="1"/>
    <col min="13" max="13" width="7.28515625" customWidth="1"/>
    <col min="14" max="14" width="14.28515625" style="65" customWidth="1"/>
    <col min="15" max="15" width="10.5703125" bestFit="1" customWidth="1"/>
    <col min="16" max="16" width="24.28515625" customWidth="1"/>
    <col min="17" max="17" width="12.28515625" style="22" bestFit="1" customWidth="1"/>
    <col min="18" max="18" width="13.42578125" bestFit="1" customWidth="1"/>
    <col min="19" max="19" width="29.28515625" customWidth="1"/>
    <col min="20" max="20" width="13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R4" s="247"/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133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2" t="s">
        <v>40</v>
      </c>
      <c r="R15" s="72" t="s">
        <v>69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11</v>
      </c>
      <c r="B16" s="394"/>
      <c r="C16" s="386" t="s">
        <v>97</v>
      </c>
      <c r="D16" s="388" t="s">
        <v>86</v>
      </c>
      <c r="E16" s="396">
        <v>60</v>
      </c>
      <c r="F16" s="172" t="s">
        <v>124</v>
      </c>
      <c r="G16" s="168" t="s">
        <v>199</v>
      </c>
      <c r="H16" s="68" t="s">
        <v>137</v>
      </c>
      <c r="I16" s="68" t="s">
        <v>138</v>
      </c>
      <c r="J16" s="161">
        <v>282.82</v>
      </c>
      <c r="K16" s="383">
        <f>AVERAGE(J16:J19)</f>
        <v>315.73</v>
      </c>
      <c r="L16" s="376">
        <f>K16*1.25</f>
        <v>394.66250000000002</v>
      </c>
      <c r="M16" s="376">
        <f>K16*0.75</f>
        <v>236.79750000000001</v>
      </c>
      <c r="N16" s="126" t="str">
        <f>IF(J16&gt;L$16,"EXCESSIVAMENTE ELEVADO",IF(J16&lt;M$16,"INEXEQUÍVEL","VÁLIDO"))</f>
        <v>VÁLIDO</v>
      </c>
      <c r="O16" s="103">
        <f>J16/K$16</f>
        <v>0.89576536914452209</v>
      </c>
      <c r="P16" s="102" t="s">
        <v>73</v>
      </c>
      <c r="Q16" s="373">
        <f>ROUND(AVERAGE(J16:J19),2)</f>
        <v>315.73</v>
      </c>
      <c r="R16" s="370">
        <f>E16*Q16</f>
        <v>18943.800000000003</v>
      </c>
      <c r="T16" s="360" t="s">
        <v>62</v>
      </c>
      <c r="U16" s="361"/>
      <c r="V16" s="361"/>
      <c r="W16" s="361"/>
      <c r="X16" s="362"/>
      <c r="Y16" s="129" t="s">
        <v>66</v>
      </c>
      <c r="Z16" s="130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2.45" customHeight="1" x14ac:dyDescent="0.25">
      <c r="A17" s="395"/>
      <c r="B17" s="395"/>
      <c r="C17" s="387"/>
      <c r="D17" s="389"/>
      <c r="E17" s="397"/>
      <c r="F17" s="175" t="s">
        <v>145</v>
      </c>
      <c r="G17" s="179" t="s">
        <v>199</v>
      </c>
      <c r="H17" s="23" t="s">
        <v>135</v>
      </c>
      <c r="I17" s="23" t="s">
        <v>136</v>
      </c>
      <c r="J17" s="161">
        <v>314.31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J17/K$16</f>
        <v>0.99550248630158678</v>
      </c>
      <c r="P17" s="102" t="s">
        <v>73</v>
      </c>
      <c r="Q17" s="374"/>
      <c r="R17" s="371"/>
      <c r="T17" s="87" t="s">
        <v>4</v>
      </c>
      <c r="U17" s="88" t="s">
        <v>63</v>
      </c>
      <c r="V17" s="89" t="s">
        <v>64</v>
      </c>
      <c r="W17" s="88" t="s">
        <v>65</v>
      </c>
      <c r="X17" s="90" t="s">
        <v>15</v>
      </c>
      <c r="Y17" s="91">
        <v>0.25</v>
      </c>
      <c r="Z17" s="92">
        <v>0.75</v>
      </c>
      <c r="AB17" s="425" t="s">
        <v>77</v>
      </c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</row>
    <row r="18" spans="1:38" ht="61.9" customHeight="1" thickBot="1" x14ac:dyDescent="0.3">
      <c r="A18" s="395"/>
      <c r="B18" s="395"/>
      <c r="C18" s="387"/>
      <c r="D18" s="389"/>
      <c r="E18" s="397"/>
      <c r="F18" s="172" t="s">
        <v>311</v>
      </c>
      <c r="G18" s="168" t="s">
        <v>199</v>
      </c>
      <c r="H18" s="59" t="s">
        <v>135</v>
      </c>
      <c r="I18" s="59" t="s">
        <v>136</v>
      </c>
      <c r="J18" s="161">
        <v>315.79000000000002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103">
        <f>(J18-K16)/K16</f>
        <v>1.9003579007380441E-4</v>
      </c>
      <c r="P18" s="102" t="s">
        <v>73</v>
      </c>
      <c r="Q18" s="374"/>
      <c r="R18" s="371"/>
      <c r="T18" s="93">
        <f>AVERAGE(J16:J19)</f>
        <v>315.73</v>
      </c>
      <c r="U18" s="94">
        <f>_xlfn.STDEV.S(J16:J19)</f>
        <v>27.444009668171063</v>
      </c>
      <c r="V18" s="95">
        <f>(U18/T18)*100</f>
        <v>8.6922401001396956</v>
      </c>
      <c r="W18" s="96" t="str">
        <f>IF(V18&gt;25,"Mediana","Média")</f>
        <v>Média</v>
      </c>
      <c r="X18" s="97">
        <f>MIN(J16:J19)</f>
        <v>282.82</v>
      </c>
      <c r="Y18" s="98" t="s">
        <v>70</v>
      </c>
      <c r="Z18" s="99" t="s">
        <v>71</v>
      </c>
      <c r="AB18" s="425" t="s">
        <v>78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35.450000000000003" customHeight="1" x14ac:dyDescent="0.25">
      <c r="A19" s="395"/>
      <c r="B19" s="395"/>
      <c r="C19" s="387"/>
      <c r="D19" s="389"/>
      <c r="E19" s="397"/>
      <c r="F19" s="143" t="s">
        <v>141</v>
      </c>
      <c r="G19" s="59" t="s">
        <v>141</v>
      </c>
      <c r="H19" s="23" t="s">
        <v>140</v>
      </c>
      <c r="I19" s="23" t="s">
        <v>136</v>
      </c>
      <c r="J19" s="160">
        <v>350</v>
      </c>
      <c r="K19" s="385"/>
      <c r="L19" s="378"/>
      <c r="M19" s="378"/>
      <c r="N19" s="73" t="str">
        <f>IF(J19&gt;L$16,"EXCESSIVAMENTE ELEVADO",IF(J19&lt;M$16,"INEXEQUÍVEL","VÁLIDO"))</f>
        <v>VÁLIDO</v>
      </c>
      <c r="O19" s="103">
        <f>(J19-K16)/K16</f>
        <v>0.10854210876381712</v>
      </c>
      <c r="P19" s="102" t="s">
        <v>134</v>
      </c>
      <c r="Q19" s="375"/>
      <c r="R19" s="372"/>
      <c r="T19" s="22"/>
      <c r="AB19" s="133"/>
      <c r="AC19" s="133"/>
      <c r="AD19" s="133"/>
      <c r="AE19" s="133"/>
      <c r="AF19" s="133"/>
      <c r="AG19" s="133"/>
      <c r="AH19" s="134"/>
      <c r="AI19" s="133"/>
      <c r="AJ19" s="133"/>
      <c r="AK19" s="133"/>
      <c r="AL19" s="118"/>
    </row>
    <row r="20" spans="1:38" s="20" customFormat="1" ht="21.75" customHeight="1" thickBot="1" x14ac:dyDescent="0.3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70"/>
      <c r="V20" s="51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120"/>
    </row>
    <row r="21" spans="1:38" ht="41.45" customHeight="1" x14ac:dyDescent="0.25">
      <c r="A21" s="394">
        <v>12</v>
      </c>
      <c r="B21" s="394"/>
      <c r="C21" s="386" t="s">
        <v>98</v>
      </c>
      <c r="D21" s="388" t="s">
        <v>86</v>
      </c>
      <c r="E21" s="396">
        <v>40</v>
      </c>
      <c r="F21" s="172" t="s">
        <v>311</v>
      </c>
      <c r="G21" s="179" t="s">
        <v>199</v>
      </c>
      <c r="H21" s="59" t="s">
        <v>135</v>
      </c>
      <c r="I21" s="59" t="s">
        <v>136</v>
      </c>
      <c r="J21" s="161">
        <v>316.2</v>
      </c>
      <c r="K21" s="383">
        <f>AVERAGE(J21:J24)</f>
        <v>356.89</v>
      </c>
      <c r="L21" s="376">
        <f>K21*1.25</f>
        <v>446.11249999999995</v>
      </c>
      <c r="M21" s="376">
        <f>K21*0.75</f>
        <v>267.66750000000002</v>
      </c>
      <c r="N21" s="126" t="str">
        <f>IF(J21&gt;L$21,"EXCESSIVAMENTE ELEVADO",IF(J21&lt;M$21,"INEXEQUÍVEL","VÁLIDO"))</f>
        <v>VÁLIDO</v>
      </c>
      <c r="O21" s="103">
        <f>J21/K21</f>
        <v>0.88598727899352747</v>
      </c>
      <c r="P21" s="102" t="s">
        <v>73</v>
      </c>
      <c r="Q21" s="373">
        <f>ROUND(AVERAGE(J21:J24),2)</f>
        <v>356.89</v>
      </c>
      <c r="R21" s="370">
        <f>E21*Q21</f>
        <v>14275.599999999999</v>
      </c>
      <c r="T21" s="360" t="s">
        <v>62</v>
      </c>
      <c r="U21" s="361"/>
      <c r="V21" s="361"/>
      <c r="W21" s="361"/>
      <c r="X21" s="362"/>
      <c r="Y21" s="363" t="s">
        <v>66</v>
      </c>
      <c r="Z21" s="364"/>
    </row>
    <row r="22" spans="1:38" ht="50.25" customHeight="1" x14ac:dyDescent="0.25">
      <c r="A22" s="395"/>
      <c r="B22" s="395"/>
      <c r="C22" s="387"/>
      <c r="D22" s="389"/>
      <c r="E22" s="397"/>
      <c r="F22" s="175" t="s">
        <v>145</v>
      </c>
      <c r="G22" s="180" t="s">
        <v>199</v>
      </c>
      <c r="H22" s="23" t="s">
        <v>135</v>
      </c>
      <c r="I22" s="23" t="s">
        <v>136</v>
      </c>
      <c r="J22" s="161">
        <v>343.36</v>
      </c>
      <c r="K22" s="384"/>
      <c r="L22" s="377"/>
      <c r="M22" s="377"/>
      <c r="N22" s="126" t="str">
        <f>IF(J22&gt;L$21,"EXCESSIVAMENTE ELEVADO",IF(J22&lt;M$21,"INEXEQUÍVEL","VÁLIDO"))</f>
        <v>VÁLIDO</v>
      </c>
      <c r="O22" s="103">
        <f>J22/K21</f>
        <v>0.96208915912466031</v>
      </c>
      <c r="P22" s="102" t="s">
        <v>73</v>
      </c>
      <c r="Q22" s="374"/>
      <c r="R22" s="371"/>
      <c r="T22" s="87" t="s">
        <v>4</v>
      </c>
      <c r="U22" s="88" t="s">
        <v>63</v>
      </c>
      <c r="V22" s="89" t="s">
        <v>64</v>
      </c>
      <c r="W22" s="88" t="s">
        <v>65</v>
      </c>
      <c r="X22" s="90" t="s">
        <v>15</v>
      </c>
      <c r="Y22" s="91">
        <v>0.25</v>
      </c>
      <c r="Z22" s="92">
        <v>0.75</v>
      </c>
    </row>
    <row r="23" spans="1:38" ht="50.25" customHeight="1" x14ac:dyDescent="0.25">
      <c r="A23" s="395"/>
      <c r="B23" s="395"/>
      <c r="C23" s="387"/>
      <c r="D23" s="389"/>
      <c r="E23" s="397"/>
      <c r="F23" s="143" t="s">
        <v>141</v>
      </c>
      <c r="G23" s="59" t="s">
        <v>141</v>
      </c>
      <c r="H23" s="23" t="s">
        <v>140</v>
      </c>
      <c r="I23" s="23" t="s">
        <v>136</v>
      </c>
      <c r="J23" s="161">
        <v>343</v>
      </c>
      <c r="K23" s="384"/>
      <c r="L23" s="377"/>
      <c r="M23" s="377"/>
      <c r="N23" s="126" t="str">
        <f>IF(J23&gt;L$21,"EXCESSIVAMENTE ELEVADO",IF(J23&lt;M$21,"INEXEQUÍVEL","VÁLIDO"))</f>
        <v>VÁLIDO</v>
      </c>
      <c r="O23" s="103">
        <f>J23/K21</f>
        <v>0.9610804449550282</v>
      </c>
      <c r="P23" s="102" t="s">
        <v>73</v>
      </c>
      <c r="Q23" s="374"/>
      <c r="R23" s="371"/>
      <c r="T23" s="202"/>
      <c r="U23" s="203"/>
      <c r="V23" s="204"/>
      <c r="W23" s="203"/>
      <c r="X23" s="205"/>
      <c r="Y23" s="91"/>
      <c r="Z23" s="92"/>
    </row>
    <row r="24" spans="1:38" ht="68.25" customHeight="1" thickBot="1" x14ac:dyDescent="0.3">
      <c r="A24" s="395"/>
      <c r="B24" s="395"/>
      <c r="C24" s="387"/>
      <c r="D24" s="389"/>
      <c r="E24" s="397"/>
      <c r="F24" s="240" t="s">
        <v>256</v>
      </c>
      <c r="G24" s="68" t="s">
        <v>200</v>
      </c>
      <c r="H24" s="23" t="s">
        <v>147</v>
      </c>
      <c r="I24" s="23" t="s">
        <v>138</v>
      </c>
      <c r="J24" s="161">
        <v>425</v>
      </c>
      <c r="K24" s="385"/>
      <c r="L24" s="378"/>
      <c r="M24" s="378"/>
      <c r="N24" s="126" t="str">
        <f>IF(J24&gt;L$21,"EXCESSIVAMENTE ELEVADO",IF(J24&lt;M$21,"INEXEQUÍVEL","VÁLIDO"))</f>
        <v>VÁLIDO</v>
      </c>
      <c r="O24" s="103">
        <f>(J24-K21)/K21</f>
        <v>0.19084311692678421</v>
      </c>
      <c r="P24" s="102" t="s">
        <v>76</v>
      </c>
      <c r="Q24" s="375"/>
      <c r="R24" s="372"/>
      <c r="T24" s="93">
        <f>AVERAGE(J21:J24)</f>
        <v>356.89</v>
      </c>
      <c r="U24" s="94">
        <f>_xlfn.STDEV.S(J21:J24)</f>
        <v>47.154502082692915</v>
      </c>
      <c r="V24" s="95">
        <f>(U24/T24)*100</f>
        <v>13.212615114655193</v>
      </c>
      <c r="W24" s="96" t="str">
        <f>IF(V24&gt;25,"Mediana","Média")</f>
        <v>Média</v>
      </c>
      <c r="X24" s="97">
        <f>MIN(J21:J24)</f>
        <v>316.2</v>
      </c>
      <c r="Y24" s="98" t="s">
        <v>70</v>
      </c>
      <c r="Z24" s="99" t="s">
        <v>71</v>
      </c>
    </row>
    <row r="25" spans="1:38" s="20" customFormat="1" ht="21.75" customHeight="1" x14ac:dyDescent="0.25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112"/>
      <c r="S25" s="287"/>
      <c r="V25" s="51"/>
    </row>
    <row r="26" spans="1:38" ht="50.45" customHeight="1" thickBot="1" x14ac:dyDescent="0.3">
      <c r="A26" s="394">
        <v>13</v>
      </c>
      <c r="B26" s="394"/>
      <c r="C26" s="386" t="s">
        <v>99</v>
      </c>
      <c r="D26" s="388" t="s">
        <v>86</v>
      </c>
      <c r="E26" s="396">
        <v>30</v>
      </c>
      <c r="F26" s="172" t="s">
        <v>143</v>
      </c>
      <c r="G26" s="179" t="s">
        <v>199</v>
      </c>
      <c r="H26" s="23" t="s">
        <v>140</v>
      </c>
      <c r="I26" s="23" t="s">
        <v>136</v>
      </c>
      <c r="J26" s="162">
        <v>270.27999999999997</v>
      </c>
      <c r="K26" s="383">
        <f>AVERAGE(J26:J30)</f>
        <v>378.43799999999999</v>
      </c>
      <c r="L26" s="376">
        <f>K26*1.25</f>
        <v>473.04750000000001</v>
      </c>
      <c r="M26" s="376">
        <f>K26*0.75</f>
        <v>283.82849999999996</v>
      </c>
      <c r="N26" s="126" t="str">
        <f>IF(J26&gt;L$26,"EXCESSIVAMENTE ELEVADO",IF(J26&lt;M$26,"INEXEQUÍVEL","VÁLIDO"))</f>
        <v>INEXEQUÍVEL</v>
      </c>
      <c r="O26" s="60">
        <f>J26/K26</f>
        <v>0.71419889123185298</v>
      </c>
      <c r="P26" s="245" t="s">
        <v>82</v>
      </c>
      <c r="Q26" s="373">
        <f>ROUND(AVERAGE(J27:J29),2)</f>
        <v>377.3</v>
      </c>
      <c r="R26" s="370">
        <f>E26*Q26</f>
        <v>11319</v>
      </c>
    </row>
    <row r="27" spans="1:38" ht="61.15" customHeight="1" x14ac:dyDescent="0.25">
      <c r="A27" s="395"/>
      <c r="B27" s="395"/>
      <c r="C27" s="387"/>
      <c r="D27" s="389"/>
      <c r="E27" s="397"/>
      <c r="F27" s="175" t="s">
        <v>145</v>
      </c>
      <c r="G27" s="180" t="s">
        <v>199</v>
      </c>
      <c r="H27" s="23" t="s">
        <v>135</v>
      </c>
      <c r="I27" s="23" t="s">
        <v>136</v>
      </c>
      <c r="J27" s="162">
        <v>354.47</v>
      </c>
      <c r="K27" s="384"/>
      <c r="L27" s="377"/>
      <c r="M27" s="377"/>
      <c r="N27" s="126" t="str">
        <f>IF(J27&gt;L$26,"EXCESSIVAMENTE ELEVADO",IF(J27&lt;M$26,"INEXEQUÍVEL","VÁLIDO"))</f>
        <v>VÁLIDO</v>
      </c>
      <c r="O27" s="103">
        <f>J27/K$26</f>
        <v>0.93666597963206666</v>
      </c>
      <c r="P27" s="102" t="s">
        <v>82</v>
      </c>
      <c r="Q27" s="374"/>
      <c r="R27" s="371"/>
      <c r="S27" s="164"/>
      <c r="T27" s="360" t="s">
        <v>62</v>
      </c>
      <c r="U27" s="361"/>
      <c r="V27" s="361"/>
      <c r="W27" s="361"/>
      <c r="X27" s="362"/>
      <c r="Y27" s="363" t="s">
        <v>66</v>
      </c>
      <c r="Z27" s="364"/>
    </row>
    <row r="28" spans="1:38" ht="48" customHeight="1" x14ac:dyDescent="0.25">
      <c r="A28" s="395"/>
      <c r="B28" s="395"/>
      <c r="C28" s="387"/>
      <c r="D28" s="389"/>
      <c r="E28" s="397"/>
      <c r="F28" s="172" t="s">
        <v>311</v>
      </c>
      <c r="G28" s="168" t="s">
        <v>199</v>
      </c>
      <c r="H28" s="59" t="s">
        <v>135</v>
      </c>
      <c r="I28" s="59" t="s">
        <v>136</v>
      </c>
      <c r="J28" s="162">
        <v>366.08</v>
      </c>
      <c r="K28" s="384"/>
      <c r="L28" s="377"/>
      <c r="M28" s="377"/>
      <c r="N28" s="126" t="str">
        <f>IF(J28&gt;L$26,"EXCESSIVAMENTE ELEVADO",IF(J28&lt;M$26,"INEXEQUÍVEL","VÁLIDO"))</f>
        <v>VÁLIDO</v>
      </c>
      <c r="O28" s="127">
        <f>J28/K$26</f>
        <v>0.96734471696816915</v>
      </c>
      <c r="P28" s="128" t="s">
        <v>75</v>
      </c>
      <c r="Q28" s="374"/>
      <c r="R28" s="371"/>
      <c r="T28" s="87" t="s">
        <v>4</v>
      </c>
      <c r="U28" s="88" t="s">
        <v>63</v>
      </c>
      <c r="V28" s="89" t="s">
        <v>64</v>
      </c>
      <c r="W28" s="88" t="s">
        <v>65</v>
      </c>
      <c r="X28" s="90" t="s">
        <v>15</v>
      </c>
      <c r="Y28" s="91">
        <v>0.25</v>
      </c>
      <c r="Z28" s="92">
        <v>0.75</v>
      </c>
    </row>
    <row r="29" spans="1:38" ht="75" customHeight="1" thickBot="1" x14ac:dyDescent="0.3">
      <c r="A29" s="395"/>
      <c r="B29" s="395"/>
      <c r="C29" s="387"/>
      <c r="D29" s="389"/>
      <c r="E29" s="397"/>
      <c r="F29" s="172" t="s">
        <v>148</v>
      </c>
      <c r="G29" s="168" t="s">
        <v>199</v>
      </c>
      <c r="H29" s="23" t="s">
        <v>135</v>
      </c>
      <c r="I29" s="23" t="s">
        <v>136</v>
      </c>
      <c r="J29" s="162">
        <v>411.36</v>
      </c>
      <c r="K29" s="384"/>
      <c r="L29" s="377"/>
      <c r="M29" s="377"/>
      <c r="N29" s="126" t="str">
        <f>IF(J29&gt;L$26,"EXCESSIVAMENTE ELEVADO",IF(J29&lt;M$26,"INEXEQUÍVEL","VÁLIDO"))</f>
        <v>VÁLIDO</v>
      </c>
      <c r="O29" s="103">
        <f>(J29-K26)/K26</f>
        <v>8.6994435019739108E-2</v>
      </c>
      <c r="P29" s="102" t="s">
        <v>76</v>
      </c>
      <c r="Q29" s="374"/>
      <c r="R29" s="371"/>
      <c r="T29" s="93">
        <f>AVERAGE(J27:J29)</f>
        <v>377.30333333333328</v>
      </c>
      <c r="U29" s="94">
        <f>_xlfn.STDEV.S(J27:J29)</f>
        <v>30.059780992770612</v>
      </c>
      <c r="V29" s="95">
        <f>(U29/T29)*100</f>
        <v>7.9670064738638091</v>
      </c>
      <c r="W29" s="96" t="str">
        <f>IF(V29&gt;25,"Mediana","Média")</f>
        <v>Média</v>
      </c>
      <c r="X29" s="97">
        <f>MIN(J27:J31)</f>
        <v>354.47</v>
      </c>
      <c r="Y29" s="98" t="s">
        <v>70</v>
      </c>
      <c r="Z29" s="99" t="s">
        <v>71</v>
      </c>
    </row>
    <row r="30" spans="1:38" ht="38.25" x14ac:dyDescent="0.25">
      <c r="A30" s="395"/>
      <c r="B30" s="395"/>
      <c r="C30" s="387"/>
      <c r="D30" s="389"/>
      <c r="E30" s="397"/>
      <c r="F30" s="143" t="s">
        <v>141</v>
      </c>
      <c r="G30" s="59" t="s">
        <v>141</v>
      </c>
      <c r="H30" s="23" t="s">
        <v>140</v>
      </c>
      <c r="I30" s="23" t="s">
        <v>136</v>
      </c>
      <c r="J30" s="162">
        <v>490</v>
      </c>
      <c r="K30" s="385"/>
      <c r="L30" s="378"/>
      <c r="M30" s="378"/>
      <c r="N30" s="126" t="str">
        <f>IF(J30&gt;L$26,"EXCESSIVAMENTE ELEVADO",IF(J30&lt;M$26,"INEXEQUÍVEL","VÁLIDO"))</f>
        <v>EXCESSIVAMENTE ELEVADO</v>
      </c>
      <c r="O30" s="60">
        <f>(J30-K26)/K26</f>
        <v>0.29479597714817224</v>
      </c>
      <c r="P30" s="245" t="s">
        <v>76</v>
      </c>
      <c r="Q30" s="375"/>
      <c r="R30" s="372"/>
      <c r="T30" s="13"/>
      <c r="U30" s="63"/>
      <c r="V30" s="78"/>
      <c r="W30" s="67"/>
      <c r="X30" s="13"/>
      <c r="Y30" s="79"/>
      <c r="Z30" s="80"/>
    </row>
    <row r="31" spans="1:38" s="20" customFormat="1" ht="21.75" customHeight="1" thickBot="1" x14ac:dyDescent="0.3">
      <c r="A31" s="379" t="s">
        <v>68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112"/>
      <c r="S31" s="287"/>
      <c r="V31" s="51"/>
    </row>
    <row r="32" spans="1:38" ht="58.9" customHeight="1" x14ac:dyDescent="0.25">
      <c r="A32" s="419">
        <v>14</v>
      </c>
      <c r="B32" s="394"/>
      <c r="C32" s="386" t="s">
        <v>100</v>
      </c>
      <c r="D32" s="388" t="s">
        <v>86</v>
      </c>
      <c r="E32" s="396">
        <v>20</v>
      </c>
      <c r="F32" s="175" t="s">
        <v>145</v>
      </c>
      <c r="G32" s="179" t="s">
        <v>199</v>
      </c>
      <c r="H32" s="23" t="s">
        <v>135</v>
      </c>
      <c r="I32" s="23" t="s">
        <v>136</v>
      </c>
      <c r="J32" s="218">
        <v>924.41</v>
      </c>
      <c r="K32" s="383">
        <f>AVERAGE(J32:J35)</f>
        <v>1060.8875</v>
      </c>
      <c r="L32" s="376">
        <f>K32*1.25</f>
        <v>1326.109375</v>
      </c>
      <c r="M32" s="376">
        <f>K32*0.75</f>
        <v>795.66562500000009</v>
      </c>
      <c r="N32" s="126" t="str">
        <f>IF(J32&gt;L$32,"EXCESSIVAMENTE ELEVADO",IF(J32&lt;M$32,"INEXEQUÍVEL","VÁLIDO"))</f>
        <v>VÁLIDO</v>
      </c>
      <c r="O32" s="103">
        <f>J32/$K$32</f>
        <v>0.87135535106220019</v>
      </c>
      <c r="P32" s="102" t="s">
        <v>73</v>
      </c>
      <c r="Q32" s="373">
        <f>ROUND(AVERAGE(J32:J35),2)</f>
        <v>1060.8900000000001</v>
      </c>
      <c r="R32" s="370">
        <f>E32*Q32</f>
        <v>21217.800000000003</v>
      </c>
      <c r="S32" s="164"/>
      <c r="T32" s="360" t="s">
        <v>62</v>
      </c>
      <c r="U32" s="361"/>
      <c r="V32" s="361"/>
      <c r="W32" s="361"/>
      <c r="X32" s="362"/>
      <c r="Y32" s="363" t="s">
        <v>66</v>
      </c>
      <c r="Z32" s="364"/>
    </row>
    <row r="33" spans="1:26" ht="58.9" customHeight="1" x14ac:dyDescent="0.25">
      <c r="A33" s="420"/>
      <c r="B33" s="395"/>
      <c r="C33" s="387"/>
      <c r="D33" s="389"/>
      <c r="E33" s="397"/>
      <c r="F33" s="172" t="s">
        <v>311</v>
      </c>
      <c r="G33" s="168" t="s">
        <v>199</v>
      </c>
      <c r="H33" s="59" t="s">
        <v>135</v>
      </c>
      <c r="I33" s="170" t="s">
        <v>136</v>
      </c>
      <c r="J33" s="218">
        <v>1042.1400000000001</v>
      </c>
      <c r="K33" s="384"/>
      <c r="L33" s="377"/>
      <c r="M33" s="377"/>
      <c r="N33" s="126" t="str">
        <f>IF(J33&gt;L$32,"EXCESSIVAMENTE ELEVADO",IF(J33&lt;M$32,"INEXEQUÍVEL","VÁLIDO"))</f>
        <v>VÁLIDO</v>
      </c>
      <c r="O33" s="103">
        <f>J33/$K$32</f>
        <v>0.98232847497967513</v>
      </c>
      <c r="P33" s="102" t="s">
        <v>75</v>
      </c>
      <c r="Q33" s="374"/>
      <c r="R33" s="371"/>
      <c r="T33" s="87" t="s">
        <v>4</v>
      </c>
      <c r="U33" s="88" t="s">
        <v>63</v>
      </c>
      <c r="V33" s="89" t="s">
        <v>64</v>
      </c>
      <c r="W33" s="88" t="s">
        <v>65</v>
      </c>
      <c r="X33" s="90" t="s">
        <v>15</v>
      </c>
      <c r="Y33" s="91">
        <v>0.25</v>
      </c>
      <c r="Z33" s="92">
        <v>0.75</v>
      </c>
    </row>
    <row r="34" spans="1:26" ht="58.9" customHeight="1" x14ac:dyDescent="0.25">
      <c r="A34" s="420"/>
      <c r="B34" s="395"/>
      <c r="C34" s="387"/>
      <c r="D34" s="389"/>
      <c r="E34" s="397"/>
      <c r="F34" s="239" t="s">
        <v>255</v>
      </c>
      <c r="G34" s="68" t="s">
        <v>200</v>
      </c>
      <c r="H34" s="23" t="s">
        <v>147</v>
      </c>
      <c r="I34" s="23" t="s">
        <v>138</v>
      </c>
      <c r="J34" s="218">
        <v>1125</v>
      </c>
      <c r="K34" s="384"/>
      <c r="L34" s="377"/>
      <c r="M34" s="377"/>
      <c r="N34" s="126" t="str">
        <f>IF(J34&gt;L$32,"EXCESSIVAMENTE ELEVADO",IF(J34&lt;M$32,"INEXEQUÍVEL","VÁLIDO"))</f>
        <v>VÁLIDO</v>
      </c>
      <c r="O34" s="103">
        <f>(J34-K32)/K32</f>
        <v>6.0432892271800688E-2</v>
      </c>
      <c r="P34" s="102" t="s">
        <v>76</v>
      </c>
      <c r="Q34" s="374"/>
      <c r="R34" s="371"/>
      <c r="T34" s="202"/>
      <c r="U34" s="203"/>
      <c r="V34" s="204"/>
      <c r="W34" s="203"/>
      <c r="X34" s="205"/>
      <c r="Y34" s="91"/>
      <c r="Z34" s="92"/>
    </row>
    <row r="35" spans="1:26" ht="42" customHeight="1" thickBot="1" x14ac:dyDescent="0.3">
      <c r="A35" s="420"/>
      <c r="B35" s="395"/>
      <c r="C35" s="387"/>
      <c r="D35" s="389"/>
      <c r="E35" s="397"/>
      <c r="F35" s="143" t="s">
        <v>141</v>
      </c>
      <c r="G35" s="59" t="s">
        <v>141</v>
      </c>
      <c r="H35" s="23" t="s">
        <v>140</v>
      </c>
      <c r="I35" s="23" t="s">
        <v>136</v>
      </c>
      <c r="J35" s="163">
        <v>1152</v>
      </c>
      <c r="K35" s="385"/>
      <c r="L35" s="378"/>
      <c r="M35" s="378"/>
      <c r="N35" s="126" t="str">
        <f>IF(J35&gt;L$32,"EXCESSIVAMENTE ELEVADO",IF(J35&lt;M$32,"INEXEQUÍVEL","VÁLIDO"))</f>
        <v>VÁLIDO</v>
      </c>
      <c r="O35" s="103">
        <f>(J35-K32)/K32</f>
        <v>8.5883281686323906E-2</v>
      </c>
      <c r="P35" s="102" t="s">
        <v>76</v>
      </c>
      <c r="Q35" s="375"/>
      <c r="R35" s="372"/>
      <c r="T35" s="93">
        <f>AVERAGE(J32:J35)</f>
        <v>1060.8875</v>
      </c>
      <c r="U35" s="94">
        <f>_xlfn.STDEV.S(J32:J35)</f>
        <v>102.28958414716526</v>
      </c>
      <c r="V35" s="95">
        <f>(U35/T35)*100</f>
        <v>9.6418879614629507</v>
      </c>
      <c r="W35" s="96" t="str">
        <f>IF(V35&gt;25,"Mediana","Média")</f>
        <v>Média</v>
      </c>
      <c r="X35" s="97">
        <f>MIN(J32:J35)</f>
        <v>924.41</v>
      </c>
      <c r="Y35" s="98" t="s">
        <v>70</v>
      </c>
      <c r="Z35" s="99" t="s">
        <v>71</v>
      </c>
    </row>
    <row r="36" spans="1:26" s="20" customFormat="1" ht="21.75" customHeight="1" x14ac:dyDescent="0.25">
      <c r="A36" s="381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287"/>
      <c r="V36" s="51"/>
    </row>
    <row r="37" spans="1:26" s="20" customFormat="1" ht="21.75" customHeight="1" x14ac:dyDescent="0.25">
      <c r="A37" s="415" t="s">
        <v>132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7"/>
      <c r="R37" s="117">
        <f>SUM(R16,R21,R26,R32)</f>
        <v>65756.200000000012</v>
      </c>
      <c r="V37" s="51"/>
    </row>
    <row r="38" spans="1:26" s="20" customFormat="1" ht="39" customHeight="1" x14ac:dyDescent="0.25">
      <c r="A38" s="31"/>
      <c r="B38" s="31"/>
      <c r="C38" s="31"/>
      <c r="D38" s="31"/>
      <c r="E38" s="31"/>
      <c r="F38" s="31"/>
      <c r="G38" s="43"/>
      <c r="H38" s="43"/>
      <c r="I38" s="31"/>
      <c r="J38" s="31"/>
      <c r="K38" s="31"/>
      <c r="L38" s="31"/>
      <c r="M38" s="31"/>
      <c r="N38" s="31"/>
      <c r="O38" s="31"/>
      <c r="P38" s="31"/>
      <c r="Q38" s="52"/>
      <c r="R38" s="32"/>
      <c r="V38" s="51"/>
    </row>
    <row r="39" spans="1:26" s="20" customFormat="1" ht="135.6" customHeight="1" x14ac:dyDescent="0.25">
      <c r="A39" s="412" t="s">
        <v>277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20" t="s">
        <v>79</v>
      </c>
    </row>
    <row r="40" spans="1:26" ht="15" customHeight="1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26" ht="15" customHeight="1" x14ac:dyDescent="0.2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26" ht="15" customHeight="1" x14ac:dyDescent="0.2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26" ht="15" customHeight="1" x14ac:dyDescent="0.2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26" ht="15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26" ht="15" customHeight="1" x14ac:dyDescent="0.2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26" ht="15" customHeight="1" x14ac:dyDescent="0.2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26" ht="18.75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26" ht="51.6" customHeight="1" x14ac:dyDescent="0.2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8:18" x14ac:dyDescent="0.25">
      <c r="R49" s="22"/>
    </row>
    <row r="50" spans="18:18" x14ac:dyDescent="0.25">
      <c r="R50" s="22"/>
    </row>
    <row r="51" spans="18:18" x14ac:dyDescent="0.25">
      <c r="R51" s="22"/>
    </row>
    <row r="52" spans="18:18" ht="15" customHeight="1" x14ac:dyDescent="0.25">
      <c r="R52" s="22"/>
    </row>
    <row r="64" spans="18:18" ht="58.15" customHeight="1" x14ac:dyDescent="0.25"/>
  </sheetData>
  <mergeCells count="76">
    <mergeCell ref="Q21:Q24"/>
    <mergeCell ref="R21:R24"/>
    <mergeCell ref="Q26:Q30"/>
    <mergeCell ref="R26:R30"/>
    <mergeCell ref="T32:X32"/>
    <mergeCell ref="Y32:Z32"/>
    <mergeCell ref="A32:A35"/>
    <mergeCell ref="B32:B35"/>
    <mergeCell ref="C32:C35"/>
    <mergeCell ref="D32:D35"/>
    <mergeCell ref="E32:E35"/>
    <mergeCell ref="Q32:Q35"/>
    <mergeCell ref="R32:R35"/>
    <mergeCell ref="C16:C19"/>
    <mergeCell ref="D16:D19"/>
    <mergeCell ref="M21:M24"/>
    <mergeCell ref="L26:L30"/>
    <mergeCell ref="M26:M30"/>
    <mergeCell ref="K21:K24"/>
    <mergeCell ref="K26:K30"/>
    <mergeCell ref="L21:L24"/>
    <mergeCell ref="L16:L19"/>
    <mergeCell ref="C26:C30"/>
    <mergeCell ref="D26:D30"/>
    <mergeCell ref="E26:E30"/>
    <mergeCell ref="AB18:AL18"/>
    <mergeCell ref="T21:X21"/>
    <mergeCell ref="Y21:Z21"/>
    <mergeCell ref="A25:Q25"/>
    <mergeCell ref="T27:X27"/>
    <mergeCell ref="Y27:Z27"/>
    <mergeCell ref="A20:Q20"/>
    <mergeCell ref="AB20:AK20"/>
    <mergeCell ref="C21:C24"/>
    <mergeCell ref="E21:E24"/>
    <mergeCell ref="A26:A30"/>
    <mergeCell ref="B26:B30"/>
    <mergeCell ref="E16:E19"/>
    <mergeCell ref="A21:A24"/>
    <mergeCell ref="B21:B24"/>
    <mergeCell ref="D21:D24"/>
    <mergeCell ref="A37:Q37"/>
    <mergeCell ref="A39:R39"/>
    <mergeCell ref="A31:Q31"/>
    <mergeCell ref="A36:R36"/>
    <mergeCell ref="L32:L35"/>
    <mergeCell ref="M32:M35"/>
    <mergeCell ref="K32:K35"/>
    <mergeCell ref="AC16:AJ16"/>
    <mergeCell ref="AB17:AL17"/>
    <mergeCell ref="A8:Q8"/>
    <mergeCell ref="A11:R11"/>
    <mergeCell ref="AC13:AJ13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A16:A19"/>
    <mergeCell ref="B16:B19"/>
    <mergeCell ref="Q14:R14"/>
    <mergeCell ref="T16:X16"/>
    <mergeCell ref="F14:F15"/>
    <mergeCell ref="G14:G15"/>
    <mergeCell ref="H14:H15"/>
    <mergeCell ref="I14:I15"/>
    <mergeCell ref="J14:J15"/>
    <mergeCell ref="K14:K15"/>
    <mergeCell ref="M16:M19"/>
    <mergeCell ref="K16:K19"/>
    <mergeCell ref="Q16:Q19"/>
    <mergeCell ref="R16:R19"/>
  </mergeCells>
  <conditionalFormatting sqref="N16:N19">
    <cfRule type="cellIs" dxfId="1356" priority="1338" operator="lessThan">
      <formula>"K$25"</formula>
    </cfRule>
    <cfRule type="cellIs" dxfId="1355" priority="1339" operator="greaterThan">
      <formula>"J$25"</formula>
    </cfRule>
  </conditionalFormatting>
  <conditionalFormatting sqref="N16:N19">
    <cfRule type="cellIs" dxfId="1354" priority="1336" operator="lessThan">
      <formula>"K$25"</formula>
    </cfRule>
    <cfRule type="cellIs" dxfId="1353" priority="1337" operator="greaterThan">
      <formula>"J&amp;25"</formula>
    </cfRule>
  </conditionalFormatting>
  <conditionalFormatting sqref="N6:P7 N10:P10 N65:P1048576 N38:P38 O49:P64 N12:P13 N14:N19">
    <cfRule type="containsText" dxfId="1352" priority="1335" operator="containsText" text="Excessivamente elevado">
      <formula>NOT(ISERROR(SEARCH("Excessivamente elevado",N6)))</formula>
    </cfRule>
  </conditionalFormatting>
  <conditionalFormatting sqref="O14">
    <cfRule type="containsText" dxfId="1351" priority="1334" operator="containsText" text="Excessivamente elevado">
      <formula>NOT(ISERROR(SEARCH("Excessivamente elevado",O14)))</formula>
    </cfRule>
  </conditionalFormatting>
  <conditionalFormatting sqref="N20:P20">
    <cfRule type="containsText" dxfId="1350" priority="1333" operator="containsText" text="Excessivamente elevado">
      <formula>NOT(ISERROR(SEARCH("Excessivamente elevado",N20)))</formula>
    </cfRule>
  </conditionalFormatting>
  <conditionalFormatting sqref="N37:P37">
    <cfRule type="containsText" dxfId="1349" priority="1201" operator="containsText" text="Excessivamente elevado">
      <formula>NOT(ISERROR(SEARCH("Excessivamente elevado",N37)))</formula>
    </cfRule>
  </conditionalFormatting>
  <conditionalFormatting sqref="O30">
    <cfRule type="cellIs" dxfId="1348" priority="915" operator="lessThan">
      <formula>"K$25"</formula>
    </cfRule>
    <cfRule type="cellIs" dxfId="1347" priority="916" operator="greaterThan">
      <formula>"J$25"</formula>
    </cfRule>
  </conditionalFormatting>
  <conditionalFormatting sqref="O30">
    <cfRule type="cellIs" dxfId="1346" priority="913" operator="lessThan">
      <formula>"K$25"</formula>
    </cfRule>
    <cfRule type="cellIs" dxfId="1345" priority="914" operator="greaterThan">
      <formula>"J&amp;25"</formula>
    </cfRule>
  </conditionalFormatting>
  <conditionalFormatting sqref="O30">
    <cfRule type="containsText" dxfId="1344" priority="912" operator="containsText" text="Excessivamente elevado">
      <formula>NOT(ISERROR(SEARCH("Excessivamente elevado",O30)))</formula>
    </cfRule>
  </conditionalFormatting>
  <conditionalFormatting sqref="N25:P25">
    <cfRule type="containsText" dxfId="1343" priority="241" operator="containsText" text="Excessivamente elevado">
      <formula>NOT(ISERROR(SEARCH("Excessivamente elevado",N25)))</formula>
    </cfRule>
  </conditionalFormatting>
  <conditionalFormatting sqref="N31:P31">
    <cfRule type="containsText" dxfId="1342" priority="240" operator="containsText" text="Excessivamente elevado">
      <formula>NOT(ISERROR(SEARCH("Excessivamente elevado",N31)))</formula>
    </cfRule>
  </conditionalFormatting>
  <conditionalFormatting sqref="N16:N19">
    <cfRule type="containsText" priority="7631" operator="containsText" text="Excessivamente elevado">
      <formula>NOT(ISERROR(SEARCH("Excessivamente elevado",N16)))</formula>
    </cfRule>
    <cfRule type="containsText" dxfId="1341" priority="7632" operator="containsText" text="Válido">
      <formula>NOT(ISERROR(SEARCH("Válido",N16)))</formula>
    </cfRule>
    <cfRule type="containsText" dxfId="1340" priority="7633" operator="containsText" text="Inexequível">
      <formula>NOT(ISERROR(SEARCH("Inexequível",N16)))</formula>
    </cfRule>
    <cfRule type="aboveAverage" dxfId="1339" priority="7634" aboveAverage="0"/>
  </conditionalFormatting>
  <conditionalFormatting sqref="O30">
    <cfRule type="containsText" priority="7639" operator="containsText" text="Excessivamente elevado">
      <formula>NOT(ISERROR(SEARCH("Excessivamente elevado",O30)))</formula>
    </cfRule>
    <cfRule type="containsText" dxfId="1338" priority="7640" operator="containsText" text="Válido">
      <formula>NOT(ISERROR(SEARCH("Válido",O30)))</formula>
    </cfRule>
    <cfRule type="containsText" dxfId="1337" priority="7641" operator="containsText" text="Inexequível">
      <formula>NOT(ISERROR(SEARCH("Inexequível",O30)))</formula>
    </cfRule>
    <cfRule type="aboveAverage" dxfId="1336" priority="7642" aboveAverage="0"/>
  </conditionalFormatting>
  <conditionalFormatting sqref="N21:N24">
    <cfRule type="cellIs" dxfId="1335" priority="58" operator="lessThan">
      <formula>"K$25"</formula>
    </cfRule>
    <cfRule type="cellIs" dxfId="1334" priority="59" operator="greaterThan">
      <formula>"J$25"</formula>
    </cfRule>
  </conditionalFormatting>
  <conditionalFormatting sqref="N21:N24">
    <cfRule type="cellIs" dxfId="1333" priority="56" operator="lessThan">
      <formula>"K$25"</formula>
    </cfRule>
    <cfRule type="cellIs" dxfId="1332" priority="57" operator="greaterThan">
      <formula>"J&amp;25"</formula>
    </cfRule>
  </conditionalFormatting>
  <conditionalFormatting sqref="N21:N24">
    <cfRule type="containsText" dxfId="1331" priority="55" operator="containsText" text="Excessivamente elevado">
      <formula>NOT(ISERROR(SEARCH("Excessivamente elevado",N21)))</formula>
    </cfRule>
  </conditionalFormatting>
  <conditionalFormatting sqref="N21:N24">
    <cfRule type="containsText" priority="60" operator="containsText" text="Excessivamente elevado">
      <formula>NOT(ISERROR(SEARCH("Excessivamente elevado",N21)))</formula>
    </cfRule>
    <cfRule type="containsText" dxfId="1330" priority="61" operator="containsText" text="Válido">
      <formula>NOT(ISERROR(SEARCH("Válido",N21)))</formula>
    </cfRule>
    <cfRule type="containsText" dxfId="1329" priority="62" operator="containsText" text="Inexequível">
      <formula>NOT(ISERROR(SEARCH("Inexequível",N21)))</formula>
    </cfRule>
    <cfRule type="aboveAverage" dxfId="1328" priority="63" aboveAverage="0"/>
  </conditionalFormatting>
  <conditionalFormatting sqref="N26:N30">
    <cfRule type="cellIs" dxfId="1327" priority="49" operator="lessThan">
      <formula>"K$25"</formula>
    </cfRule>
    <cfRule type="cellIs" dxfId="1326" priority="50" operator="greaterThan">
      <formula>"J$25"</formula>
    </cfRule>
  </conditionalFormatting>
  <conditionalFormatting sqref="N26:N30">
    <cfRule type="cellIs" dxfId="1325" priority="47" operator="lessThan">
      <formula>"K$25"</formula>
    </cfRule>
    <cfRule type="cellIs" dxfId="1324" priority="48" operator="greaterThan">
      <formula>"J&amp;25"</formula>
    </cfRule>
  </conditionalFormatting>
  <conditionalFormatting sqref="N26:N30">
    <cfRule type="containsText" dxfId="1323" priority="46" operator="containsText" text="Excessivamente elevado">
      <formula>NOT(ISERROR(SEARCH("Excessivamente elevado",N26)))</formula>
    </cfRule>
  </conditionalFormatting>
  <conditionalFormatting sqref="N26:N30">
    <cfRule type="containsText" priority="51" operator="containsText" text="Excessivamente elevado">
      <formula>NOT(ISERROR(SEARCH("Excessivamente elevado",N26)))</formula>
    </cfRule>
    <cfRule type="containsText" dxfId="1322" priority="52" operator="containsText" text="Válido">
      <formula>NOT(ISERROR(SEARCH("Válido",N26)))</formula>
    </cfRule>
    <cfRule type="containsText" dxfId="1321" priority="53" operator="containsText" text="Inexequível">
      <formula>NOT(ISERROR(SEARCH("Inexequível",N26)))</formula>
    </cfRule>
    <cfRule type="aboveAverage" dxfId="1320" priority="54" aboveAverage="0"/>
  </conditionalFormatting>
  <conditionalFormatting sqref="N32:N35">
    <cfRule type="cellIs" dxfId="1319" priority="40" operator="lessThan">
      <formula>"K$25"</formula>
    </cfRule>
    <cfRule type="cellIs" dxfId="1318" priority="41" operator="greaterThan">
      <formula>"J$25"</formula>
    </cfRule>
  </conditionalFormatting>
  <conditionalFormatting sqref="N32:N35">
    <cfRule type="cellIs" dxfId="1317" priority="38" operator="lessThan">
      <formula>"K$25"</formula>
    </cfRule>
    <cfRule type="cellIs" dxfId="1316" priority="39" operator="greaterThan">
      <formula>"J&amp;25"</formula>
    </cfRule>
  </conditionalFormatting>
  <conditionalFormatting sqref="N32:N35">
    <cfRule type="containsText" dxfId="1315" priority="37" operator="containsText" text="Excessivamente elevado">
      <formula>NOT(ISERROR(SEARCH("Excessivamente elevado",N32)))</formula>
    </cfRule>
  </conditionalFormatting>
  <conditionalFormatting sqref="N32:N35">
    <cfRule type="containsText" priority="42" operator="containsText" text="Excessivamente elevado">
      <formula>NOT(ISERROR(SEARCH("Excessivamente elevado",N32)))</formula>
    </cfRule>
    <cfRule type="containsText" dxfId="1314" priority="43" operator="containsText" text="Válido">
      <formula>NOT(ISERROR(SEARCH("Válido",N32)))</formula>
    </cfRule>
    <cfRule type="containsText" dxfId="1313" priority="44" operator="containsText" text="Inexequível">
      <formula>NOT(ISERROR(SEARCH("Inexequível",N32)))</formula>
    </cfRule>
    <cfRule type="aboveAverage" dxfId="1312" priority="45" aboveAverage="0"/>
  </conditionalFormatting>
  <conditionalFormatting sqref="O26">
    <cfRule type="cellIs" dxfId="1311" priority="22" operator="lessThan">
      <formula>"K$25"</formula>
    </cfRule>
    <cfRule type="cellIs" dxfId="1310" priority="23" operator="greaterThan">
      <formula>"J$25"</formula>
    </cfRule>
  </conditionalFormatting>
  <conditionalFormatting sqref="O26">
    <cfRule type="cellIs" dxfId="1309" priority="20" operator="lessThan">
      <formula>"K$25"</formula>
    </cfRule>
    <cfRule type="cellIs" dxfId="1308" priority="21" operator="greaterThan">
      <formula>"J&amp;25"</formula>
    </cfRule>
  </conditionalFormatting>
  <conditionalFormatting sqref="O26">
    <cfRule type="containsText" dxfId="1307" priority="19" operator="containsText" text="Excessivamente elevado">
      <formula>NOT(ISERROR(SEARCH("Excessivamente elevado",O26)))</formula>
    </cfRule>
  </conditionalFormatting>
  <conditionalFormatting sqref="O26">
    <cfRule type="containsText" priority="24" operator="containsText" text="Excessivamente elevado">
      <formula>NOT(ISERROR(SEARCH("Excessivamente elevado",O26)))</formula>
    </cfRule>
    <cfRule type="containsText" dxfId="1306" priority="25" operator="containsText" text="Válido">
      <formula>NOT(ISERROR(SEARCH("Válido",O26)))</formula>
    </cfRule>
    <cfRule type="containsText" dxfId="1305" priority="26" operator="containsText" text="Inexequível">
      <formula>NOT(ISERROR(SEARCH("Inexequível",O26)))</formula>
    </cfRule>
    <cfRule type="aboveAverage" dxfId="1304" priority="27" aboveAverage="0"/>
  </conditionalFormatting>
  <conditionalFormatting sqref="P26">
    <cfRule type="cellIs" dxfId="1303" priority="13" operator="lessThan">
      <formula>"K$25"</formula>
    </cfRule>
    <cfRule type="cellIs" dxfId="1302" priority="14" operator="greaterThan">
      <formula>"J$25"</formula>
    </cfRule>
  </conditionalFormatting>
  <conditionalFormatting sqref="P26">
    <cfRule type="cellIs" dxfId="1301" priority="11" operator="lessThan">
      <formula>"K$25"</formula>
    </cfRule>
    <cfRule type="cellIs" dxfId="1300" priority="12" operator="greaterThan">
      <formula>"J&amp;25"</formula>
    </cfRule>
  </conditionalFormatting>
  <conditionalFormatting sqref="P26">
    <cfRule type="containsText" dxfId="1299" priority="10" operator="containsText" text="Excessivamente elevado">
      <formula>NOT(ISERROR(SEARCH("Excessivamente elevado",P26)))</formula>
    </cfRule>
  </conditionalFormatting>
  <conditionalFormatting sqref="P26">
    <cfRule type="containsText" priority="15" operator="containsText" text="Excessivamente elevado">
      <formula>NOT(ISERROR(SEARCH("Excessivamente elevado",P26)))</formula>
    </cfRule>
    <cfRule type="containsText" dxfId="1298" priority="16" operator="containsText" text="Válido">
      <formula>NOT(ISERROR(SEARCH("Válido",P26)))</formula>
    </cfRule>
    <cfRule type="containsText" dxfId="1297" priority="17" operator="containsText" text="Inexequível">
      <formula>NOT(ISERROR(SEARCH("Inexequível",P26)))</formula>
    </cfRule>
    <cfRule type="aboveAverage" dxfId="1296" priority="18" aboveAverage="0"/>
  </conditionalFormatting>
  <conditionalFormatting sqref="P30">
    <cfRule type="cellIs" dxfId="1295" priority="4" operator="lessThan">
      <formula>"K$25"</formula>
    </cfRule>
    <cfRule type="cellIs" dxfId="1294" priority="5" operator="greaterThan">
      <formula>"J$25"</formula>
    </cfRule>
  </conditionalFormatting>
  <conditionalFormatting sqref="P30">
    <cfRule type="cellIs" dxfId="1293" priority="2" operator="lessThan">
      <formula>"K$25"</formula>
    </cfRule>
    <cfRule type="cellIs" dxfId="1292" priority="3" operator="greaterThan">
      <formula>"J&amp;25"</formula>
    </cfRule>
  </conditionalFormatting>
  <conditionalFormatting sqref="P30">
    <cfRule type="containsText" dxfId="1291" priority="1" operator="containsText" text="Excessivamente elevado">
      <formula>NOT(ISERROR(SEARCH("Excessivamente elevado",P30)))</formula>
    </cfRule>
  </conditionalFormatting>
  <conditionalFormatting sqref="P30">
    <cfRule type="containsText" priority="6" operator="containsText" text="Excessivamente elevado">
      <formula>NOT(ISERROR(SEARCH("Excessivamente elevado",P30)))</formula>
    </cfRule>
    <cfRule type="containsText" dxfId="1290" priority="7" operator="containsText" text="Válido">
      <formula>NOT(ISERROR(SEARCH("Válido",P30)))</formula>
    </cfRule>
    <cfRule type="containsText" dxfId="1289" priority="8" operator="containsText" text="Inexequível">
      <formula>NOT(ISERROR(SEARCH("Inexequível",P30)))</formula>
    </cfRule>
    <cfRule type="aboveAverage" dxfId="1288" priority="9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0B11-6961-4D9D-B8A3-A84BDFDDAB1A}">
  <sheetPr>
    <tabColor theme="4" tint="-0.249977111117893"/>
  </sheetPr>
  <dimension ref="A1:AL60"/>
  <sheetViews>
    <sheetView showGridLines="0" topLeftCell="A23" zoomScale="80" zoomScaleNormal="80" workbookViewId="0">
      <selection activeCell="J30" sqref="J28:J30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6.4257812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22.42578125" style="13" customWidth="1"/>
    <col min="11" max="11" width="16.5703125" style="13" bestFit="1" customWidth="1"/>
    <col min="12" max="12" width="14.7109375" customWidth="1"/>
    <col min="13" max="13" width="8.7109375" bestFit="1" customWidth="1"/>
    <col min="14" max="14" width="14.28515625" style="65" customWidth="1"/>
    <col min="15" max="15" width="7.140625" customWidth="1"/>
    <col min="16" max="16" width="24.28515625" customWidth="1"/>
    <col min="17" max="17" width="12.28515625" style="22" bestFit="1" customWidth="1"/>
    <col min="18" max="18" width="14.42578125" customWidth="1"/>
    <col min="19" max="19" width="29.28515625" customWidth="1"/>
    <col min="20" max="20" width="15.285156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S5" s="247"/>
      <c r="T5" s="247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2" t="s">
        <v>40</v>
      </c>
      <c r="R15" s="72" t="s">
        <v>69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15</v>
      </c>
      <c r="B16" s="394"/>
      <c r="C16" s="386" t="s">
        <v>101</v>
      </c>
      <c r="D16" s="388" t="s">
        <v>86</v>
      </c>
      <c r="E16" s="396">
        <v>25</v>
      </c>
      <c r="F16" s="143" t="s">
        <v>141</v>
      </c>
      <c r="G16" s="23" t="s">
        <v>141</v>
      </c>
      <c r="H16" s="23" t="s">
        <v>302</v>
      </c>
      <c r="I16" s="23" t="s">
        <v>225</v>
      </c>
      <c r="J16" s="165">
        <v>1084.77</v>
      </c>
      <c r="K16" s="383">
        <f>AVERAGE(J16:J21)</f>
        <v>1527.9483333333335</v>
      </c>
      <c r="L16" s="376">
        <f>K16*1.25</f>
        <v>1909.9354166666669</v>
      </c>
      <c r="M16" s="376">
        <f>K16*0.75</f>
        <v>1145.9612500000001</v>
      </c>
      <c r="N16" s="126" t="str">
        <f t="shared" ref="N16:N21" si="0">IF(J16&gt;L$16,"EXCESSIVAMENTE ELEVADO",IF(J16&lt;M$16,"INEXEQUÍVEL","VÁLIDO"))</f>
        <v>INEXEQUÍVEL</v>
      </c>
      <c r="O16" s="60">
        <f>J16/K$16</f>
        <v>0.70995201626582038</v>
      </c>
      <c r="P16" s="75" t="s">
        <v>74</v>
      </c>
      <c r="Q16" s="373">
        <f>ROUND(AVERAGE(J17:J20),2)</f>
        <v>1327.03</v>
      </c>
      <c r="R16" s="370">
        <f>E16*Q16</f>
        <v>33175.75</v>
      </c>
      <c r="T16" s="433" t="s">
        <v>62</v>
      </c>
      <c r="U16" s="434"/>
      <c r="V16" s="434"/>
      <c r="W16" s="434"/>
      <c r="X16" s="435"/>
      <c r="Y16" s="363" t="s">
        <v>66</v>
      </c>
      <c r="Z16" s="364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1.9" customHeight="1" x14ac:dyDescent="0.25">
      <c r="A17" s="395"/>
      <c r="B17" s="395"/>
      <c r="C17" s="387"/>
      <c r="D17" s="389"/>
      <c r="E17" s="397"/>
      <c r="F17" s="175" t="s">
        <v>145</v>
      </c>
      <c r="G17" s="179" t="s">
        <v>199</v>
      </c>
      <c r="H17" s="23" t="s">
        <v>135</v>
      </c>
      <c r="I17" s="23" t="s">
        <v>136</v>
      </c>
      <c r="J17" s="165">
        <v>1214.94</v>
      </c>
      <c r="K17" s="384"/>
      <c r="L17" s="377"/>
      <c r="M17" s="377"/>
      <c r="N17" s="126" t="str">
        <f t="shared" si="0"/>
        <v>VÁLIDO</v>
      </c>
      <c r="O17" s="103">
        <f>J17/K$16</f>
        <v>0.79514468748397904</v>
      </c>
      <c r="P17" s="102" t="s">
        <v>74</v>
      </c>
      <c r="Q17" s="374"/>
      <c r="R17" s="371"/>
      <c r="T17" s="436"/>
      <c r="U17" s="437"/>
      <c r="V17" s="437"/>
      <c r="W17" s="437"/>
      <c r="X17" s="438"/>
      <c r="Y17" s="439"/>
      <c r="Z17" s="440"/>
      <c r="AB17" s="56"/>
      <c r="AC17" s="323"/>
      <c r="AD17" s="323"/>
      <c r="AE17" s="323"/>
      <c r="AF17" s="323"/>
      <c r="AG17" s="323"/>
      <c r="AH17" s="323"/>
      <c r="AI17" s="323"/>
      <c r="AJ17" s="209"/>
      <c r="AK17" s="210"/>
      <c r="AL17" s="30"/>
    </row>
    <row r="18" spans="1:38" ht="62.45" customHeight="1" x14ac:dyDescent="0.25">
      <c r="A18" s="395"/>
      <c r="B18" s="395"/>
      <c r="C18" s="387"/>
      <c r="D18" s="389"/>
      <c r="E18" s="397"/>
      <c r="F18" s="172" t="s">
        <v>311</v>
      </c>
      <c r="G18" s="187" t="s">
        <v>199</v>
      </c>
      <c r="H18" s="23" t="s">
        <v>135</v>
      </c>
      <c r="I18" s="170" t="s">
        <v>136</v>
      </c>
      <c r="J18" s="165">
        <v>1233.1600000000001</v>
      </c>
      <c r="K18" s="384"/>
      <c r="L18" s="377"/>
      <c r="M18" s="377"/>
      <c r="N18" s="126" t="str">
        <f t="shared" si="0"/>
        <v>VÁLIDO</v>
      </c>
      <c r="O18" s="103">
        <f>J18/K$16</f>
        <v>0.80706917445943305</v>
      </c>
      <c r="P18" s="102" t="s">
        <v>74</v>
      </c>
      <c r="Q18" s="374"/>
      <c r="R18" s="371"/>
      <c r="T18" s="87" t="s">
        <v>4</v>
      </c>
      <c r="U18" s="88" t="s">
        <v>63</v>
      </c>
      <c r="V18" s="89" t="s">
        <v>64</v>
      </c>
      <c r="W18" s="88" t="s">
        <v>65</v>
      </c>
      <c r="X18" s="90" t="s">
        <v>15</v>
      </c>
      <c r="Y18" s="91">
        <v>0.25</v>
      </c>
      <c r="Z18" s="92">
        <v>0.75</v>
      </c>
      <c r="AB18" s="425" t="s">
        <v>77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2.45" customHeight="1" x14ac:dyDescent="0.25">
      <c r="A19" s="395"/>
      <c r="B19" s="395"/>
      <c r="C19" s="387"/>
      <c r="D19" s="389"/>
      <c r="E19" s="397"/>
      <c r="F19" s="143" t="s">
        <v>141</v>
      </c>
      <c r="G19" s="23" t="s">
        <v>141</v>
      </c>
      <c r="H19" s="23" t="s">
        <v>140</v>
      </c>
      <c r="I19" s="23" t="s">
        <v>136</v>
      </c>
      <c r="J19" s="165">
        <v>1425</v>
      </c>
      <c r="K19" s="384"/>
      <c r="L19" s="377"/>
      <c r="M19" s="377"/>
      <c r="N19" s="126" t="str">
        <f t="shared" si="0"/>
        <v>VÁLIDO</v>
      </c>
      <c r="O19" s="103">
        <f>J19/K16</f>
        <v>0.93262315806926277</v>
      </c>
      <c r="P19" s="102" t="s">
        <v>74</v>
      </c>
      <c r="Q19" s="374"/>
      <c r="R19" s="371"/>
      <c r="T19" s="441">
        <f>AVERAGE(J17:J20)</f>
        <v>1327.0250000000001</v>
      </c>
      <c r="U19" s="444">
        <f>_xlfn.STDEV.S(J17:J20)</f>
        <v>119.20764335114308</v>
      </c>
      <c r="V19" s="447">
        <f>T19/U19</f>
        <v>11.132046257227476</v>
      </c>
      <c r="W19" s="450" t="str">
        <f>IF(V19&gt;25,"Mediana","Média")</f>
        <v>Média</v>
      </c>
      <c r="X19" s="453">
        <f>MIN(J17:J20)</f>
        <v>1214.94</v>
      </c>
      <c r="Y19" s="456" t="s">
        <v>70</v>
      </c>
      <c r="Z19" s="92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</row>
    <row r="20" spans="1:38" ht="62.45" customHeight="1" x14ac:dyDescent="0.25">
      <c r="A20" s="395"/>
      <c r="B20" s="395"/>
      <c r="C20" s="387"/>
      <c r="D20" s="389"/>
      <c r="E20" s="397"/>
      <c r="F20" s="143" t="s">
        <v>141</v>
      </c>
      <c r="G20" s="23" t="s">
        <v>141</v>
      </c>
      <c r="H20" s="23" t="s">
        <v>301</v>
      </c>
      <c r="I20" s="23" t="s">
        <v>225</v>
      </c>
      <c r="J20" s="165">
        <v>1435</v>
      </c>
      <c r="K20" s="384"/>
      <c r="L20" s="377"/>
      <c r="M20" s="377"/>
      <c r="N20" s="126" t="str">
        <f t="shared" si="0"/>
        <v>VÁLIDO</v>
      </c>
      <c r="O20" s="103">
        <f>J20/K16</f>
        <v>0.93916788198553824</v>
      </c>
      <c r="P20" s="102" t="s">
        <v>74</v>
      </c>
      <c r="Q20" s="374"/>
      <c r="R20" s="371"/>
      <c r="T20" s="442"/>
      <c r="U20" s="445"/>
      <c r="V20" s="448"/>
      <c r="W20" s="451"/>
      <c r="X20" s="454"/>
      <c r="Y20" s="456"/>
      <c r="Z20" s="92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</row>
    <row r="21" spans="1:38" ht="61.9" customHeight="1" thickBot="1" x14ac:dyDescent="0.3">
      <c r="A21" s="395"/>
      <c r="B21" s="395"/>
      <c r="C21" s="387"/>
      <c r="D21" s="389"/>
      <c r="E21" s="397"/>
      <c r="F21" s="219" t="s">
        <v>258</v>
      </c>
      <c r="G21" s="23" t="s">
        <v>200</v>
      </c>
      <c r="H21" s="23" t="s">
        <v>257</v>
      </c>
      <c r="I21" s="23" t="s">
        <v>138</v>
      </c>
      <c r="J21" s="165">
        <v>2774.82</v>
      </c>
      <c r="K21" s="385"/>
      <c r="L21" s="378"/>
      <c r="M21" s="378"/>
      <c r="N21" s="126" t="str">
        <f t="shared" si="0"/>
        <v>EXCESSIVAMENTE ELEVADO</v>
      </c>
      <c r="O21" s="60">
        <f>(J21-K16)/K16</f>
        <v>0.81604308173596607</v>
      </c>
      <c r="P21" s="75" t="s">
        <v>76</v>
      </c>
      <c r="Q21" s="375"/>
      <c r="R21" s="372"/>
      <c r="T21" s="443"/>
      <c r="U21" s="446"/>
      <c r="V21" s="449"/>
      <c r="W21" s="452"/>
      <c r="X21" s="455"/>
      <c r="Y21" s="457"/>
      <c r="Z21" s="99" t="s">
        <v>71</v>
      </c>
      <c r="AB21" s="425" t="s">
        <v>78</v>
      </c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</row>
    <row r="22" spans="1:38" s="20" customFormat="1" ht="21.75" customHeight="1" thickBot="1" x14ac:dyDescent="0.3">
      <c r="A22" s="379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112"/>
      <c r="S22" s="287"/>
      <c r="V22" s="51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120"/>
    </row>
    <row r="23" spans="1:38" ht="41.45" customHeight="1" x14ac:dyDescent="0.25">
      <c r="A23" s="394">
        <v>16</v>
      </c>
      <c r="B23" s="394">
        <v>16</v>
      </c>
      <c r="C23" s="386" t="s">
        <v>102</v>
      </c>
      <c r="D23" s="388" t="s">
        <v>86</v>
      </c>
      <c r="E23" s="396">
        <v>130</v>
      </c>
      <c r="F23" s="172" t="s">
        <v>311</v>
      </c>
      <c r="G23" s="179" t="s">
        <v>199</v>
      </c>
      <c r="H23" s="59" t="s">
        <v>135</v>
      </c>
      <c r="I23" s="59" t="s">
        <v>136</v>
      </c>
      <c r="J23" s="165">
        <v>1252.27</v>
      </c>
      <c r="K23" s="383">
        <f>AVERAGE(J23:J26)</f>
        <v>1642.7750000000001</v>
      </c>
      <c r="L23" s="376">
        <f>K23*1.25</f>
        <v>2053.46875</v>
      </c>
      <c r="M23" s="376">
        <f>K23*0.75</f>
        <v>1232.0812500000002</v>
      </c>
      <c r="N23" s="76" t="str">
        <f>IF(J23&gt;L$23,"EXCESSIVAMENTE ELEVADO",IF(J23&lt;M$23,"INEXEQUÍVEL","VÁLIDO"))</f>
        <v>VÁLIDO</v>
      </c>
      <c r="O23" s="103">
        <f>J23/K$23</f>
        <v>0.762289418818767</v>
      </c>
      <c r="P23" s="102" t="s">
        <v>73</v>
      </c>
      <c r="Q23" s="373">
        <f>ROUND(AVERAGE(J23:J26),2)</f>
        <v>1642.78</v>
      </c>
      <c r="R23" s="370">
        <f>E23*Q23</f>
        <v>213561.4</v>
      </c>
      <c r="T23" s="360" t="s">
        <v>62</v>
      </c>
      <c r="U23" s="361"/>
      <c r="V23" s="361"/>
      <c r="W23" s="361"/>
      <c r="X23" s="362"/>
      <c r="Y23" s="363" t="s">
        <v>66</v>
      </c>
      <c r="Z23" s="364"/>
    </row>
    <row r="24" spans="1:38" ht="50.25" customHeight="1" x14ac:dyDescent="0.25">
      <c r="A24" s="395"/>
      <c r="B24" s="395"/>
      <c r="C24" s="387"/>
      <c r="D24" s="389"/>
      <c r="E24" s="397"/>
      <c r="F24" s="143" t="s">
        <v>141</v>
      </c>
      <c r="G24" s="23" t="s">
        <v>141</v>
      </c>
      <c r="H24" s="23" t="s">
        <v>140</v>
      </c>
      <c r="I24" s="23" t="s">
        <v>136</v>
      </c>
      <c r="J24" s="165">
        <v>1710</v>
      </c>
      <c r="K24" s="384"/>
      <c r="L24" s="377"/>
      <c r="M24" s="377"/>
      <c r="N24" s="100" t="str">
        <f>IF(J24&gt;L$23,"EXCESSIVAMENTE ELEVADO",IF(J24&lt;M$23,"INEXEQUÍVEL","VÁLIDO"))</f>
        <v>VÁLIDO</v>
      </c>
      <c r="O24" s="103">
        <f>(J24-K23)/K23</f>
        <v>4.0921611297956142E-2</v>
      </c>
      <c r="P24" s="102" t="s">
        <v>76</v>
      </c>
      <c r="Q24" s="374"/>
      <c r="R24" s="371"/>
      <c r="T24" s="87" t="s">
        <v>4</v>
      </c>
      <c r="U24" s="88" t="s">
        <v>63</v>
      </c>
      <c r="V24" s="89" t="s">
        <v>64</v>
      </c>
      <c r="W24" s="88" t="s">
        <v>65</v>
      </c>
      <c r="X24" s="90" t="s">
        <v>15</v>
      </c>
      <c r="Y24" s="91">
        <v>0.25</v>
      </c>
      <c r="Z24" s="92">
        <v>0.75</v>
      </c>
    </row>
    <row r="25" spans="1:38" ht="43.15" customHeight="1" thickBot="1" x14ac:dyDescent="0.3">
      <c r="A25" s="395"/>
      <c r="B25" s="395"/>
      <c r="C25" s="387"/>
      <c r="D25" s="389"/>
      <c r="E25" s="397"/>
      <c r="F25" s="192" t="s">
        <v>238</v>
      </c>
      <c r="G25" s="59" t="s">
        <v>200</v>
      </c>
      <c r="H25" s="169" t="s">
        <v>237</v>
      </c>
      <c r="I25" s="23" t="s">
        <v>138</v>
      </c>
      <c r="J25" s="165">
        <v>1760</v>
      </c>
      <c r="K25" s="384"/>
      <c r="L25" s="377"/>
      <c r="M25" s="377"/>
      <c r="N25" s="77" t="str">
        <f>IF(J25&gt;L$23,"EXCESSIVAMENTE ELEVADO",IF(J25&lt;M$23,"INEXEQUÍVEL","VÁLIDO"))</f>
        <v>VÁLIDO</v>
      </c>
      <c r="O25" s="103">
        <f>(J25-K23)/K23</f>
        <v>7.1357915721872986E-2</v>
      </c>
      <c r="P25" s="102" t="s">
        <v>76</v>
      </c>
      <c r="Q25" s="374"/>
      <c r="R25" s="371"/>
      <c r="T25" s="93">
        <f>AVERAGE(J23:J26)</f>
        <v>1642.7750000000001</v>
      </c>
      <c r="U25" s="94">
        <f>_xlfn.STDEV.S(J23:J26)</f>
        <v>266.59189741375496</v>
      </c>
      <c r="V25" s="95">
        <f>(U25/T25)*100</f>
        <v>16.228144293269313</v>
      </c>
      <c r="W25" s="96" t="str">
        <f>IF(V25&gt;25,"Mediana","Média")</f>
        <v>Média</v>
      </c>
      <c r="X25" s="97">
        <f>MIN(J23:J26)</f>
        <v>1252.27</v>
      </c>
      <c r="Y25" s="98" t="s">
        <v>70</v>
      </c>
      <c r="Z25" s="99" t="s">
        <v>71</v>
      </c>
    </row>
    <row r="26" spans="1:38" ht="85.9" customHeight="1" x14ac:dyDescent="0.25">
      <c r="A26" s="395"/>
      <c r="B26" s="395"/>
      <c r="C26" s="387"/>
      <c r="D26" s="389"/>
      <c r="E26" s="397"/>
      <c r="F26" s="175" t="s">
        <v>145</v>
      </c>
      <c r="G26" s="179" t="s">
        <v>199</v>
      </c>
      <c r="H26" s="23" t="s">
        <v>135</v>
      </c>
      <c r="I26" s="23" t="s">
        <v>136</v>
      </c>
      <c r="J26" s="165">
        <v>1848.83</v>
      </c>
      <c r="K26" s="385"/>
      <c r="L26" s="378"/>
      <c r="M26" s="378"/>
      <c r="N26" s="101" t="str">
        <f>IF(J26&gt;L$23,"EXCESSIVAMENTE ELEVADO",IF(J26&lt;M$23,"INEXEQUÍVEL","VÁLIDO"))</f>
        <v>VÁLIDO</v>
      </c>
      <c r="O26" s="127">
        <f>(J26-K23)/K23</f>
        <v>0.12543105416140363</v>
      </c>
      <c r="P26" s="102" t="s">
        <v>76</v>
      </c>
      <c r="Q26" s="375"/>
      <c r="R26" s="372"/>
    </row>
    <row r="27" spans="1:38" s="20" customFormat="1" ht="21.75" customHeight="1" x14ac:dyDescent="0.25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112"/>
      <c r="S27" s="287"/>
      <c r="V27" s="51"/>
    </row>
    <row r="28" spans="1:38" ht="50.45" customHeight="1" thickBot="1" x14ac:dyDescent="0.3">
      <c r="A28" s="394"/>
      <c r="B28" s="394">
        <v>17</v>
      </c>
      <c r="C28" s="386" t="s">
        <v>103</v>
      </c>
      <c r="D28" s="388" t="s">
        <v>86</v>
      </c>
      <c r="E28" s="396">
        <v>20</v>
      </c>
      <c r="F28" s="175" t="s">
        <v>202</v>
      </c>
      <c r="G28" s="179" t="s">
        <v>199</v>
      </c>
      <c r="H28" s="23" t="s">
        <v>140</v>
      </c>
      <c r="I28" s="23" t="s">
        <v>136</v>
      </c>
      <c r="J28" s="165">
        <v>1485.23</v>
      </c>
      <c r="K28" s="383">
        <f>AVERAGE(J28:J31)</f>
        <v>1752.9650000000001</v>
      </c>
      <c r="L28" s="376">
        <f>K28*1.25</f>
        <v>2191.2062500000002</v>
      </c>
      <c r="M28" s="376">
        <f>K28*0.75</f>
        <v>1314.7237500000001</v>
      </c>
      <c r="N28" s="73" t="str">
        <f>IF(J28&gt;L$28,"EXCESSIVAMENTE ELEVADO",IF(J28&lt;M$28,"INEXEQUÍVEL","VÁLIDO"))</f>
        <v>VÁLIDO</v>
      </c>
      <c r="O28" s="103">
        <f>J28/K28</f>
        <v>0.84726734418542293</v>
      </c>
      <c r="P28" s="102" t="s">
        <v>82</v>
      </c>
      <c r="Q28" s="373">
        <f>ROUND(AVERAGE(J28:J31),2)</f>
        <v>1752.97</v>
      </c>
      <c r="R28" s="370">
        <f>E28*Q28</f>
        <v>35059.4</v>
      </c>
    </row>
    <row r="29" spans="1:38" ht="61.15" customHeight="1" x14ac:dyDescent="0.25">
      <c r="A29" s="395"/>
      <c r="B29" s="395"/>
      <c r="C29" s="387"/>
      <c r="D29" s="389"/>
      <c r="E29" s="397"/>
      <c r="F29" s="175" t="s">
        <v>204</v>
      </c>
      <c r="G29" s="180" t="s">
        <v>199</v>
      </c>
      <c r="H29" s="167" t="s">
        <v>135</v>
      </c>
      <c r="I29" s="167" t="s">
        <v>136</v>
      </c>
      <c r="J29" s="165">
        <v>1697.21</v>
      </c>
      <c r="K29" s="384"/>
      <c r="L29" s="377"/>
      <c r="M29" s="377"/>
      <c r="N29" s="126" t="str">
        <f>IF(J29&gt;L$28,"EXCESSIVAMENTE ELEVADO",IF(J29&lt;M$28,"INEXEQUÍVEL","VÁLIDO"))</f>
        <v>VÁLIDO</v>
      </c>
      <c r="O29" s="103">
        <f>J29/K$28</f>
        <v>0.96819388864010403</v>
      </c>
      <c r="P29" s="102" t="s">
        <v>82</v>
      </c>
      <c r="Q29" s="374"/>
      <c r="R29" s="371"/>
      <c r="S29" s="247"/>
      <c r="T29" s="360" t="s">
        <v>62</v>
      </c>
      <c r="U29" s="361"/>
      <c r="V29" s="361"/>
      <c r="W29" s="361"/>
      <c r="X29" s="362"/>
      <c r="Y29" s="363" t="s">
        <v>66</v>
      </c>
      <c r="Z29" s="364"/>
    </row>
    <row r="30" spans="1:38" ht="48" customHeight="1" x14ac:dyDescent="0.25">
      <c r="A30" s="395"/>
      <c r="B30" s="395"/>
      <c r="C30" s="387"/>
      <c r="D30" s="389"/>
      <c r="E30" s="397"/>
      <c r="F30" s="175" t="s">
        <v>203</v>
      </c>
      <c r="G30" s="180" t="s">
        <v>199</v>
      </c>
      <c r="H30" s="23" t="s">
        <v>140</v>
      </c>
      <c r="I30" s="23" t="s">
        <v>136</v>
      </c>
      <c r="J30" s="165">
        <v>1829.42</v>
      </c>
      <c r="K30" s="384"/>
      <c r="L30" s="377"/>
      <c r="M30" s="377"/>
      <c r="N30" s="73" t="str">
        <f>IF(J30&gt;L$28,"EXCESSIVAMENTE ELEVADO",IF(J30&lt;M$28,"INEXEQUÍVEL","VÁLIDO"))</f>
        <v>VÁLIDO</v>
      </c>
      <c r="O30" s="127">
        <f>(J30-K28)/K28</f>
        <v>4.3614675706588509E-2</v>
      </c>
      <c r="P30" s="102" t="s">
        <v>76</v>
      </c>
      <c r="Q30" s="374"/>
      <c r="R30" s="371"/>
      <c r="T30" s="87" t="s">
        <v>4</v>
      </c>
      <c r="U30" s="88" t="s">
        <v>63</v>
      </c>
      <c r="V30" s="89" t="s">
        <v>64</v>
      </c>
      <c r="W30" s="88" t="s">
        <v>65</v>
      </c>
      <c r="X30" s="90" t="s">
        <v>15</v>
      </c>
      <c r="Y30" s="91">
        <v>0.25</v>
      </c>
      <c r="Z30" s="92">
        <v>0.75</v>
      </c>
    </row>
    <row r="31" spans="1:38" ht="75" customHeight="1" thickBot="1" x14ac:dyDescent="0.3">
      <c r="A31" s="395"/>
      <c r="B31" s="395"/>
      <c r="C31" s="387"/>
      <c r="D31" s="389"/>
      <c r="E31" s="397"/>
      <c r="F31" s="143" t="s">
        <v>141</v>
      </c>
      <c r="G31" s="59" t="s">
        <v>141</v>
      </c>
      <c r="H31" s="23" t="s">
        <v>140</v>
      </c>
      <c r="I31" s="23" t="s">
        <v>136</v>
      </c>
      <c r="J31" s="165">
        <v>2000</v>
      </c>
      <c r="K31" s="385"/>
      <c r="L31" s="378"/>
      <c r="M31" s="378"/>
      <c r="N31" s="73" t="str">
        <f>IF(J31&gt;L$28,"EXCESSIVAMENTE ELEVADO",IF(J31&lt;M$28,"INEXEQUÍVEL","VÁLIDO"))</f>
        <v>VÁLIDO</v>
      </c>
      <c r="O31" s="103">
        <f>(J31-K28)/K28</f>
        <v>0.14092409146788432</v>
      </c>
      <c r="P31" s="102" t="s">
        <v>76</v>
      </c>
      <c r="Q31" s="375"/>
      <c r="R31" s="372"/>
      <c r="T31" s="93">
        <f>AVERAGE(J28:J31)</f>
        <v>1752.9650000000001</v>
      </c>
      <c r="U31" s="94">
        <f>_xlfn.STDEV.S(J28:J31)</f>
        <v>217.30340425313125</v>
      </c>
      <c r="V31" s="95">
        <f>(U31/T31)*100</f>
        <v>12.396334453519108</v>
      </c>
      <c r="W31" s="96" t="str">
        <f>IF(V31&gt;25,"Mediana","Média")</f>
        <v>Média</v>
      </c>
      <c r="X31" s="97">
        <f>MIN(J28:J31)</f>
        <v>1485.23</v>
      </c>
      <c r="Y31" s="98" t="s">
        <v>70</v>
      </c>
      <c r="Z31" s="99" t="s">
        <v>71</v>
      </c>
    </row>
    <row r="32" spans="1:38" s="20" customFormat="1" ht="21.75" customHeight="1" x14ac:dyDescent="0.25">
      <c r="A32" s="379" t="s">
        <v>68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70"/>
      <c r="V32" s="51"/>
    </row>
    <row r="33" spans="1:22" s="20" customFormat="1" ht="21.75" customHeight="1" x14ac:dyDescent="0.25">
      <c r="A33" s="415" t="s">
        <v>67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7"/>
      <c r="R33" s="117">
        <f>SUM(R16,R23,R28)</f>
        <v>281796.55</v>
      </c>
      <c r="V33" s="51"/>
    </row>
    <row r="34" spans="1:22" s="20" customFormat="1" ht="39" customHeight="1" x14ac:dyDescent="0.25">
      <c r="A34" s="31"/>
      <c r="B34" s="31"/>
      <c r="C34" s="31"/>
      <c r="D34" s="31"/>
      <c r="E34" s="31"/>
      <c r="F34" s="31"/>
      <c r="G34" s="43"/>
      <c r="H34" s="43"/>
      <c r="I34" s="31"/>
      <c r="J34" s="31"/>
      <c r="K34" s="31"/>
      <c r="L34" s="31"/>
      <c r="M34" s="31"/>
      <c r="N34" s="31"/>
      <c r="O34" s="31"/>
      <c r="P34" s="31"/>
      <c r="Q34" s="52"/>
      <c r="R34" s="32"/>
      <c r="V34" s="51"/>
    </row>
    <row r="35" spans="1:22" s="20" customFormat="1" ht="135.6" customHeight="1" x14ac:dyDescent="0.25">
      <c r="A35" s="412" t="s">
        <v>275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</row>
    <row r="36" spans="1:22" ht="15" customHeigh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22" ht="15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22" ht="15" customHeight="1" x14ac:dyDescent="0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22" ht="15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22" ht="15" customHeight="1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22" ht="15" customHeight="1" x14ac:dyDescent="0.2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22" ht="15" customHeight="1" x14ac:dyDescent="0.2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22" ht="18.75" x14ac:dyDescent="0.2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22" ht="51.6" customHeight="1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22" x14ac:dyDescent="0.25">
      <c r="R45" s="22"/>
    </row>
    <row r="46" spans="1:22" x14ac:dyDescent="0.25">
      <c r="R46" s="22"/>
    </row>
    <row r="47" spans="1:22" x14ac:dyDescent="0.25">
      <c r="R47" s="22"/>
    </row>
    <row r="48" spans="1:22" ht="15" customHeight="1" x14ac:dyDescent="0.25">
      <c r="R48" s="22"/>
    </row>
    <row r="60" ht="58.15" customHeight="1" x14ac:dyDescent="0.25"/>
  </sheetData>
  <mergeCells count="70">
    <mergeCell ref="Y19:Y21"/>
    <mergeCell ref="T19:T21"/>
    <mergeCell ref="U19:U21"/>
    <mergeCell ref="V19:V21"/>
    <mergeCell ref="W19:W21"/>
    <mergeCell ref="X19:X21"/>
    <mergeCell ref="A33:Q33"/>
    <mergeCell ref="A35:R35"/>
    <mergeCell ref="A32:Q32"/>
    <mergeCell ref="T23:X23"/>
    <mergeCell ref="Y23:Z23"/>
    <mergeCell ref="A27:Q27"/>
    <mergeCell ref="T29:X29"/>
    <mergeCell ref="Y29:Z29"/>
    <mergeCell ref="E28:E31"/>
    <mergeCell ref="A28:A31"/>
    <mergeCell ref="B28:B31"/>
    <mergeCell ref="C28:C31"/>
    <mergeCell ref="D28:D31"/>
    <mergeCell ref="Q23:Q26"/>
    <mergeCell ref="R23:R26"/>
    <mergeCell ref="Q28:Q31"/>
    <mergeCell ref="R28:R31"/>
    <mergeCell ref="AB22:AK22"/>
    <mergeCell ref="L14:L15"/>
    <mergeCell ref="M14:M15"/>
    <mergeCell ref="N14:N15"/>
    <mergeCell ref="O14:P15"/>
    <mergeCell ref="Q14:R14"/>
    <mergeCell ref="AC16:AJ16"/>
    <mergeCell ref="AB18:AL18"/>
    <mergeCell ref="AB21:AL21"/>
    <mergeCell ref="Q16:Q21"/>
    <mergeCell ref="R16:R21"/>
    <mergeCell ref="L23:L26"/>
    <mergeCell ref="M23:M26"/>
    <mergeCell ref="M16:M21"/>
    <mergeCell ref="A22:Q22"/>
    <mergeCell ref="L16:L21"/>
    <mergeCell ref="K23:K26"/>
    <mergeCell ref="AC13:AJ13"/>
    <mergeCell ref="A14:A15"/>
    <mergeCell ref="B14:B15"/>
    <mergeCell ref="C14:C15"/>
    <mergeCell ref="D14:D15"/>
    <mergeCell ref="E14:E15"/>
    <mergeCell ref="K14:K15"/>
    <mergeCell ref="F14:F15"/>
    <mergeCell ref="G14:G15"/>
    <mergeCell ref="H14:H15"/>
    <mergeCell ref="I14:I15"/>
    <mergeCell ref="J14:J15"/>
    <mergeCell ref="T16:X17"/>
    <mergeCell ref="Y16:Z17"/>
    <mergeCell ref="A8:Q8"/>
    <mergeCell ref="A11:R11"/>
    <mergeCell ref="K16:K21"/>
    <mergeCell ref="K28:K31"/>
    <mergeCell ref="L28:L31"/>
    <mergeCell ref="M28:M31"/>
    <mergeCell ref="E16:E21"/>
    <mergeCell ref="A23:A26"/>
    <mergeCell ref="B23:B26"/>
    <mergeCell ref="C23:C26"/>
    <mergeCell ref="D23:D26"/>
    <mergeCell ref="E23:E26"/>
    <mergeCell ref="A16:A21"/>
    <mergeCell ref="B16:B21"/>
    <mergeCell ref="C16:C21"/>
    <mergeCell ref="D16:D21"/>
  </mergeCells>
  <conditionalFormatting sqref="N29:N31 N21:O21 N16:N20">
    <cfRule type="cellIs" dxfId="1287" priority="1316" operator="lessThan">
      <formula>"K$25"</formula>
    </cfRule>
    <cfRule type="cellIs" dxfId="1286" priority="1317" operator="greaterThan">
      <formula>"J$25"</formula>
    </cfRule>
  </conditionalFormatting>
  <conditionalFormatting sqref="N29:N31 N21:O21 N16:N20">
    <cfRule type="cellIs" dxfId="1285" priority="1314" operator="lessThan">
      <formula>"K$25"</formula>
    </cfRule>
    <cfRule type="cellIs" dxfId="1284" priority="1315" operator="greaterThan">
      <formula>"J&amp;25"</formula>
    </cfRule>
  </conditionalFormatting>
  <conditionalFormatting sqref="N6:P7 N10:P10 N61:P1048576 N34:P34 O45:P60 N12:P13 O21 N29:N31 N14:N21">
    <cfRule type="containsText" dxfId="1283" priority="1313" operator="containsText" text="Excessivamente elevado">
      <formula>NOT(ISERROR(SEARCH("Excessivamente elevado",N6)))</formula>
    </cfRule>
  </conditionalFormatting>
  <conditionalFormatting sqref="O14">
    <cfRule type="containsText" dxfId="1282" priority="1312" operator="containsText" text="Excessivamente elevado">
      <formula>NOT(ISERROR(SEARCH("Excessivamente elevado",O14)))</formula>
    </cfRule>
  </conditionalFormatting>
  <conditionalFormatting sqref="N22:P22">
    <cfRule type="containsText" dxfId="1281" priority="1311" operator="containsText" text="Excessivamente elevado">
      <formula>NOT(ISERROR(SEARCH("Excessivamente elevado",N22)))</formula>
    </cfRule>
  </conditionalFormatting>
  <conditionalFormatting sqref="N23:N26">
    <cfRule type="cellIs" dxfId="1280" priority="1283" operator="lessThan">
      <formula>"K$25"</formula>
    </cfRule>
    <cfRule type="cellIs" dxfId="1279" priority="1284" operator="greaterThan">
      <formula>"J$25"</formula>
    </cfRule>
  </conditionalFormatting>
  <conditionalFormatting sqref="N23:N26">
    <cfRule type="cellIs" dxfId="1278" priority="1281" operator="lessThan">
      <formula>"K$25"</formula>
    </cfRule>
    <cfRule type="cellIs" dxfId="1277" priority="1282" operator="greaterThan">
      <formula>"J&amp;25"</formula>
    </cfRule>
  </conditionalFormatting>
  <conditionalFormatting sqref="N23:N26">
    <cfRule type="containsText" dxfId="1276" priority="1280" operator="containsText" text="Excessivamente elevado">
      <formula>NOT(ISERROR(SEARCH("Excessivamente elevado",N23)))</formula>
    </cfRule>
  </conditionalFormatting>
  <conditionalFormatting sqref="N28:N30">
    <cfRule type="cellIs" dxfId="1275" priority="1266" operator="lessThan">
      <formula>"K$25"</formula>
    </cfRule>
    <cfRule type="cellIs" dxfId="1274" priority="1267" operator="greaterThan">
      <formula>"J$25"</formula>
    </cfRule>
  </conditionalFormatting>
  <conditionalFormatting sqref="N28:N30">
    <cfRule type="cellIs" dxfId="1273" priority="1264" operator="lessThan">
      <formula>"K$25"</formula>
    </cfRule>
    <cfRule type="cellIs" dxfId="1272" priority="1265" operator="greaterThan">
      <formula>"J&amp;25"</formula>
    </cfRule>
  </conditionalFormatting>
  <conditionalFormatting sqref="N28:N30">
    <cfRule type="containsText" dxfId="1271" priority="1263" operator="containsText" text="Excessivamente elevado">
      <formula>NOT(ISERROR(SEARCH("Excessivamente elevado",N28)))</formula>
    </cfRule>
  </conditionalFormatting>
  <conditionalFormatting sqref="N33:P33">
    <cfRule type="containsText" dxfId="1270" priority="1179" operator="containsText" text="Excessivamente elevado">
      <formula>NOT(ISERROR(SEARCH("Excessivamente elevado",N33)))</formula>
    </cfRule>
  </conditionalFormatting>
  <conditionalFormatting sqref="O21">
    <cfRule type="containsText" priority="1326" operator="containsText" text="Excessivamente elevado">
      <formula>NOT(ISERROR(SEARCH("Excessivamente elevado",O21)))</formula>
    </cfRule>
    <cfRule type="containsText" dxfId="1269" priority="1327" operator="containsText" text="Válido">
      <formula>NOT(ISERROR(SEARCH("Válido",O21)))</formula>
    </cfRule>
    <cfRule type="containsText" dxfId="1268" priority="1328" operator="containsText" text="Inexequível">
      <formula>NOT(ISERROR(SEARCH("Inexequível",O21)))</formula>
    </cfRule>
    <cfRule type="aboveAverage" dxfId="1267" priority="1329" aboveAverage="0"/>
  </conditionalFormatting>
  <conditionalFormatting sqref="O21">
    <cfRule type="cellIs" dxfId="1266" priority="917" operator="between">
      <formula>75</formula>
      <formula>100</formula>
    </cfRule>
  </conditionalFormatting>
  <conditionalFormatting sqref="N27:P27">
    <cfRule type="containsText" dxfId="1265" priority="219" operator="containsText" text="Excessivamente elevado">
      <formula>NOT(ISERROR(SEARCH("Excessivamente elevado",N27)))</formula>
    </cfRule>
  </conditionalFormatting>
  <conditionalFormatting sqref="N32:P32">
    <cfRule type="containsText" dxfId="1264" priority="218" operator="containsText" text="Excessivamente elevado">
      <formula>NOT(ISERROR(SEARCH("Excessivamente elevado",N32)))</formula>
    </cfRule>
  </conditionalFormatting>
  <conditionalFormatting sqref="N16:N21">
    <cfRule type="containsText" priority="7781" operator="containsText" text="Excessivamente elevado">
      <formula>NOT(ISERROR(SEARCH("Excessivamente elevado",N16)))</formula>
    </cfRule>
    <cfRule type="containsText" dxfId="1263" priority="7782" operator="containsText" text="Válido">
      <formula>NOT(ISERROR(SEARCH("Válido",N16)))</formula>
    </cfRule>
    <cfRule type="containsText" dxfId="1262" priority="7783" operator="containsText" text="Inexequível">
      <formula>NOT(ISERROR(SEARCH("Inexequível",N16)))</formula>
    </cfRule>
    <cfRule type="aboveAverage" dxfId="1261" priority="7784" aboveAverage="0"/>
  </conditionalFormatting>
  <conditionalFormatting sqref="N23:N26">
    <cfRule type="containsText" priority="7785" operator="containsText" text="Excessivamente elevado">
      <formula>NOT(ISERROR(SEARCH("Excessivamente elevado",N23)))</formula>
    </cfRule>
    <cfRule type="containsText" dxfId="1260" priority="7786" operator="containsText" text="Válido">
      <formula>NOT(ISERROR(SEARCH("Válido",N23)))</formula>
    </cfRule>
    <cfRule type="containsText" dxfId="1259" priority="7787" operator="containsText" text="Inexequível">
      <formula>NOT(ISERROR(SEARCH("Inexequível",N23)))</formula>
    </cfRule>
    <cfRule type="aboveAverage" dxfId="1258" priority="7788" aboveAverage="0"/>
  </conditionalFormatting>
  <conditionalFormatting sqref="N28:N31">
    <cfRule type="containsText" priority="7789" operator="containsText" text="Excessivamente elevado">
      <formula>NOT(ISERROR(SEARCH("Excessivamente elevado",N28)))</formula>
    </cfRule>
    <cfRule type="containsText" dxfId="1257" priority="7790" operator="containsText" text="Válido">
      <formula>NOT(ISERROR(SEARCH("Válido",N28)))</formula>
    </cfRule>
    <cfRule type="containsText" dxfId="1256" priority="7791" operator="containsText" text="Inexequível">
      <formula>NOT(ISERROR(SEARCH("Inexequível",N28)))</formula>
    </cfRule>
    <cfRule type="aboveAverage" dxfId="1255" priority="7792" aboveAverage="0"/>
  </conditionalFormatting>
  <conditionalFormatting sqref="P21">
    <cfRule type="cellIs" dxfId="1254" priority="36" operator="lessThan">
      <formula>"K$25"</formula>
    </cfRule>
    <cfRule type="cellIs" dxfId="1253" priority="37" operator="greaterThan">
      <formula>"J&amp;25"</formula>
    </cfRule>
  </conditionalFormatting>
  <conditionalFormatting sqref="P21">
    <cfRule type="containsText" dxfId="1252" priority="35" operator="containsText" text="Excessivamente elevado">
      <formula>NOT(ISERROR(SEARCH("Excessivamente elevado",P21)))</formula>
    </cfRule>
  </conditionalFormatting>
  <conditionalFormatting sqref="P21">
    <cfRule type="containsText" priority="38" operator="containsText" text="Excessivamente elevado">
      <formula>NOT(ISERROR(SEARCH("Excessivamente elevado",P21)))</formula>
    </cfRule>
    <cfRule type="containsText" dxfId="1251" priority="39" operator="containsText" text="Válido">
      <formula>NOT(ISERROR(SEARCH("Válido",P21)))</formula>
    </cfRule>
    <cfRule type="containsText" dxfId="1250" priority="40" operator="containsText" text="Inexequível">
      <formula>NOT(ISERROR(SEARCH("Inexequível",P21)))</formula>
    </cfRule>
    <cfRule type="aboveAverage" dxfId="1249" priority="41" aboveAverage="0"/>
  </conditionalFormatting>
  <conditionalFormatting sqref="O16">
    <cfRule type="cellIs" dxfId="1248" priority="12" operator="lessThan">
      <formula>"K$25"</formula>
    </cfRule>
    <cfRule type="cellIs" dxfId="1247" priority="13" operator="greaterThan">
      <formula>"J$25"</formula>
    </cfRule>
  </conditionalFormatting>
  <conditionalFormatting sqref="O16">
    <cfRule type="cellIs" dxfId="1246" priority="10" operator="lessThan">
      <formula>"K$25"</formula>
    </cfRule>
    <cfRule type="cellIs" dxfId="1245" priority="11" operator="greaterThan">
      <formula>"J&amp;25"</formula>
    </cfRule>
  </conditionalFormatting>
  <conditionalFormatting sqref="O16">
    <cfRule type="containsText" dxfId="1244" priority="9" operator="containsText" text="Excessivamente elevado">
      <formula>NOT(ISERROR(SEARCH("Excessivamente elevado",O16)))</formula>
    </cfRule>
  </conditionalFormatting>
  <conditionalFormatting sqref="O16">
    <cfRule type="containsText" priority="14" operator="containsText" text="Excessivamente elevado">
      <formula>NOT(ISERROR(SEARCH("Excessivamente elevado",O16)))</formula>
    </cfRule>
    <cfRule type="containsText" dxfId="1243" priority="15" operator="containsText" text="Válido">
      <formula>NOT(ISERROR(SEARCH("Válido",O16)))</formula>
    </cfRule>
    <cfRule type="containsText" dxfId="1242" priority="16" operator="containsText" text="Inexequível">
      <formula>NOT(ISERROR(SEARCH("Inexequível",O16)))</formula>
    </cfRule>
    <cfRule type="aboveAverage" dxfId="1241" priority="17" aboveAverage="0"/>
  </conditionalFormatting>
  <conditionalFormatting sqref="O16">
    <cfRule type="cellIs" dxfId="1240" priority="8" operator="between">
      <formula>75</formula>
      <formula>100</formula>
    </cfRule>
  </conditionalFormatting>
  <conditionalFormatting sqref="P16">
    <cfRule type="cellIs" dxfId="1239" priority="2" operator="lessThan">
      <formula>"K$25"</formula>
    </cfRule>
    <cfRule type="cellIs" dxfId="1238" priority="3" operator="greaterThan">
      <formula>"J&amp;25"</formula>
    </cfRule>
  </conditionalFormatting>
  <conditionalFormatting sqref="P16">
    <cfRule type="containsText" dxfId="1237" priority="1" operator="containsText" text="Excessivamente elevado">
      <formula>NOT(ISERROR(SEARCH("Excessivamente elevado",P16)))</formula>
    </cfRule>
  </conditionalFormatting>
  <conditionalFormatting sqref="P16">
    <cfRule type="containsText" priority="4" operator="containsText" text="Excessivamente elevado">
      <formula>NOT(ISERROR(SEARCH("Excessivamente elevado",P16)))</formula>
    </cfRule>
    <cfRule type="containsText" dxfId="1236" priority="5" operator="containsText" text="Válido">
      <formula>NOT(ISERROR(SEARCH("Válido",P16)))</formula>
    </cfRule>
    <cfRule type="containsText" dxfId="1235" priority="6" operator="containsText" text="Inexequível">
      <formula>NOT(ISERROR(SEARCH("Inexequível",P16)))</formula>
    </cfRule>
    <cfRule type="aboveAverage" dxfId="1234" priority="7" aboveAverage="0"/>
  </conditionalFormatting>
  <hyperlinks>
    <hyperlink ref="F25" r:id="rId1" xr:uid="{BDC89732-C392-4ADB-AB48-A74719BC275E}"/>
  </hyperlinks>
  <pageMargins left="0.7" right="0.7" top="0.75" bottom="0.75" header="0.3" footer="0.3"/>
  <pageSetup paperSize="9" scale="65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647F-1772-402C-8D15-1FCA81B3F102}">
  <sheetPr>
    <tabColor theme="4" tint="-0.249977111117893"/>
  </sheetPr>
  <dimension ref="A1:AL55"/>
  <sheetViews>
    <sheetView showGridLines="0" topLeftCell="A14" zoomScale="80" zoomScaleNormal="80" workbookViewId="0">
      <selection activeCell="J25" sqref="J25:J26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6.4257812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5.7109375" style="13" customWidth="1"/>
    <col min="11" max="11" width="16.5703125" style="13" bestFit="1" customWidth="1"/>
    <col min="12" max="12" width="9.140625" customWidth="1"/>
    <col min="13" max="13" width="7.85546875" bestFit="1" customWidth="1"/>
    <col min="14" max="14" width="14.28515625" style="65" customWidth="1"/>
    <col min="15" max="15" width="7.140625" customWidth="1"/>
    <col min="16" max="16" width="24.28515625" customWidth="1"/>
    <col min="17" max="17" width="12.28515625" style="22" bestFit="1" customWidth="1"/>
    <col min="18" max="18" width="14.7109375" customWidth="1"/>
    <col min="19" max="19" width="29.28515625" customWidth="1"/>
    <col min="20" max="20" width="13.5703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x14ac:dyDescent="0.25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2" t="s">
        <v>40</v>
      </c>
      <c r="R15" s="72" t="s">
        <v>69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s="6" customFormat="1" ht="63" customHeight="1" thickBot="1" x14ac:dyDescent="0.3">
      <c r="A16" s="394">
        <v>18</v>
      </c>
      <c r="B16" s="458"/>
      <c r="C16" s="386" t="s">
        <v>104</v>
      </c>
      <c r="D16" s="388" t="s">
        <v>86</v>
      </c>
      <c r="E16" s="463">
        <v>10</v>
      </c>
      <c r="F16" s="220" t="s">
        <v>259</v>
      </c>
      <c r="G16" s="68" t="s">
        <v>200</v>
      </c>
      <c r="H16" s="23" t="s">
        <v>147</v>
      </c>
      <c r="I16" s="23" t="s">
        <v>138</v>
      </c>
      <c r="J16" s="165">
        <v>1101.8699999999999</v>
      </c>
      <c r="K16" s="383">
        <f>AVERAGE(J16:J19)</f>
        <v>1306.2574999999999</v>
      </c>
      <c r="L16" s="376">
        <f>K16*1.25</f>
        <v>1632.8218749999999</v>
      </c>
      <c r="M16" s="376">
        <f>K16*0.75</f>
        <v>979.69312500000001</v>
      </c>
      <c r="N16" s="126" t="str">
        <f>IF(J16&gt;L$16,"EXCESSIVAMENTE ELEVADO",IF(J16&lt;M$16,"INEXEQUÍVEL","VÁLIDO"))</f>
        <v>VÁLIDO</v>
      </c>
      <c r="O16" s="103">
        <f>J16/K16</f>
        <v>0.84353199885933661</v>
      </c>
      <c r="P16" s="102" t="s">
        <v>74</v>
      </c>
      <c r="Q16" s="373">
        <f>ROUND(AVERAGE(J16:J19),2)</f>
        <v>1306.26</v>
      </c>
      <c r="R16" s="370">
        <f>E16*Q16</f>
        <v>13062.6</v>
      </c>
      <c r="AB16" s="34"/>
      <c r="AC16" s="34"/>
      <c r="AD16" s="34"/>
      <c r="AE16" s="34"/>
      <c r="AF16" s="34"/>
      <c r="AG16" s="34"/>
      <c r="AH16" s="56"/>
      <c r="AI16" s="34"/>
      <c r="AJ16" s="34"/>
      <c r="AK16" s="121"/>
      <c r="AL16" s="30"/>
    </row>
    <row r="17" spans="1:38" ht="61.9" customHeight="1" x14ac:dyDescent="0.25">
      <c r="A17" s="395"/>
      <c r="B17" s="459"/>
      <c r="C17" s="387"/>
      <c r="D17" s="389"/>
      <c r="E17" s="464"/>
      <c r="F17" s="172" t="s">
        <v>311</v>
      </c>
      <c r="G17" s="180" t="s">
        <v>199</v>
      </c>
      <c r="H17" s="167" t="s">
        <v>135</v>
      </c>
      <c r="I17" s="167" t="s">
        <v>136</v>
      </c>
      <c r="J17" s="165">
        <v>1277.51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J17/K$16</f>
        <v>0.97799247085662666</v>
      </c>
      <c r="P17" s="102" t="s">
        <v>74</v>
      </c>
      <c r="Q17" s="374"/>
      <c r="R17" s="371"/>
      <c r="T17" s="360" t="s">
        <v>62</v>
      </c>
      <c r="U17" s="361"/>
      <c r="V17" s="361"/>
      <c r="W17" s="361"/>
      <c r="X17" s="362"/>
      <c r="Y17" s="129" t="s">
        <v>66</v>
      </c>
      <c r="Z17" s="130"/>
      <c r="AB17" s="56" t="s">
        <v>28</v>
      </c>
      <c r="AC17" s="423" t="s">
        <v>29</v>
      </c>
      <c r="AD17" s="423"/>
      <c r="AE17" s="423"/>
      <c r="AF17" s="423"/>
      <c r="AG17" s="423"/>
      <c r="AH17" s="423"/>
      <c r="AI17" s="423"/>
      <c r="AJ17" s="424"/>
      <c r="AK17" s="122" t="s">
        <v>18</v>
      </c>
      <c r="AL17" s="30"/>
    </row>
    <row r="18" spans="1:38" ht="62.45" customHeight="1" x14ac:dyDescent="0.25">
      <c r="A18" s="395"/>
      <c r="B18" s="459"/>
      <c r="C18" s="387"/>
      <c r="D18" s="389"/>
      <c r="E18" s="464"/>
      <c r="F18" s="172" t="s">
        <v>144</v>
      </c>
      <c r="G18" s="169" t="s">
        <v>199</v>
      </c>
      <c r="H18" s="68" t="s">
        <v>137</v>
      </c>
      <c r="I18" s="68" t="s">
        <v>138</v>
      </c>
      <c r="J18" s="165">
        <v>1310.6600000000001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334">
        <v>3.3999999999999998E-3</v>
      </c>
      <c r="P18" s="102" t="s">
        <v>76</v>
      </c>
      <c r="Q18" s="374"/>
      <c r="R18" s="371"/>
      <c r="T18" s="87" t="s">
        <v>4</v>
      </c>
      <c r="U18" s="88" t="s">
        <v>63</v>
      </c>
      <c r="V18" s="89" t="s">
        <v>64</v>
      </c>
      <c r="W18" s="88" t="s">
        <v>65</v>
      </c>
      <c r="X18" s="90" t="s">
        <v>15</v>
      </c>
      <c r="Y18" s="91">
        <v>0.25</v>
      </c>
      <c r="Z18" s="92">
        <v>0.75</v>
      </c>
      <c r="AB18" s="425" t="s">
        <v>77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1.9" customHeight="1" thickBot="1" x14ac:dyDescent="0.3">
      <c r="A19" s="411"/>
      <c r="B19" s="460"/>
      <c r="C19" s="461"/>
      <c r="D19" s="462"/>
      <c r="E19" s="465"/>
      <c r="F19" s="175" t="s">
        <v>205</v>
      </c>
      <c r="G19" s="180" t="s">
        <v>199</v>
      </c>
      <c r="H19" s="23" t="s">
        <v>135</v>
      </c>
      <c r="I19" s="23" t="s">
        <v>136</v>
      </c>
      <c r="J19" s="165">
        <v>1534.99</v>
      </c>
      <c r="K19" s="385"/>
      <c r="L19" s="378"/>
      <c r="M19" s="378"/>
      <c r="N19" s="126" t="str">
        <f>IF(J19&gt;L$16,"EXCESSIVAMENTE ELEVADO",IF(J19&lt;M$16,"INEXEQUÍVEL","VÁLIDO"))</f>
        <v>VÁLIDO</v>
      </c>
      <c r="O19" s="103">
        <f>(J19-K16)/K16</f>
        <v>0.17510521470690127</v>
      </c>
      <c r="P19" s="102" t="s">
        <v>76</v>
      </c>
      <c r="Q19" s="375"/>
      <c r="R19" s="372"/>
      <c r="T19" s="93">
        <f>AVERAGE(J16:J19)</f>
        <v>1306.2574999999999</v>
      </c>
      <c r="U19" s="94">
        <f>_xlfn.STDEV.S(J16:J19)</f>
        <v>177.893795540111</v>
      </c>
      <c r="V19" s="95">
        <f>(U19/T19)*100</f>
        <v>13.618585580569759</v>
      </c>
      <c r="W19" s="96" t="str">
        <f>IF(V19&gt;25,"Mediana","Média")</f>
        <v>Média</v>
      </c>
      <c r="X19" s="97">
        <f>MIN(J16:J19)</f>
        <v>1101.8699999999999</v>
      </c>
      <c r="Y19" s="98" t="s">
        <v>70</v>
      </c>
      <c r="Z19" s="99" t="s">
        <v>71</v>
      </c>
      <c r="AB19" s="425" t="s">
        <v>78</v>
      </c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</row>
    <row r="20" spans="1:38" s="20" customFormat="1" ht="21.75" customHeight="1" x14ac:dyDescent="0.25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70"/>
      <c r="V20" s="51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120"/>
    </row>
    <row r="21" spans="1:38" s="20" customFormat="1" ht="40.5" customHeight="1" x14ac:dyDescent="0.25">
      <c r="A21" s="466">
        <v>19</v>
      </c>
      <c r="B21" s="469"/>
      <c r="C21" s="386" t="s">
        <v>105</v>
      </c>
      <c r="D21" s="472" t="s">
        <v>86</v>
      </c>
      <c r="E21" s="473">
        <v>10</v>
      </c>
      <c r="F21" s="143" t="s">
        <v>141</v>
      </c>
      <c r="G21" s="23" t="s">
        <v>141</v>
      </c>
      <c r="H21" s="23" t="s">
        <v>302</v>
      </c>
      <c r="I21" s="23" t="s">
        <v>225</v>
      </c>
      <c r="J21" s="165">
        <v>235.2</v>
      </c>
      <c r="K21" s="474">
        <f>AVERAGE(J21:J26)</f>
        <v>349.95499999999998</v>
      </c>
      <c r="L21" s="376">
        <f>K21*1.25</f>
        <v>437.44374999999997</v>
      </c>
      <c r="M21" s="477">
        <f>K21*0.75</f>
        <v>262.46625</v>
      </c>
      <c r="N21" s="76" t="str">
        <f>IF(J21&gt;L21,"EXCESSIVAMENTE ELEVADO",IF(J21&lt;M21,"INEXEQUÍVEL","VÁLIDO"))</f>
        <v>INEXEQUÍVEL</v>
      </c>
      <c r="O21" s="60">
        <f>J21/K21</f>
        <v>0.67208641110999989</v>
      </c>
      <c r="P21" s="221" t="s">
        <v>73</v>
      </c>
      <c r="Q21" s="480">
        <f>ROUND(MEDIAN(J23:J25),2)</f>
        <v>340</v>
      </c>
      <c r="R21" s="370">
        <f>E21*Q21</f>
        <v>3400</v>
      </c>
      <c r="V21" s="51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120"/>
    </row>
    <row r="22" spans="1:38" s="20" customFormat="1" ht="40.5" customHeight="1" thickBot="1" x14ac:dyDescent="0.3">
      <c r="A22" s="467"/>
      <c r="B22" s="470"/>
      <c r="C22" s="387"/>
      <c r="D22" s="472"/>
      <c r="E22" s="473"/>
      <c r="F22" s="220" t="s">
        <v>260</v>
      </c>
      <c r="G22" s="59" t="s">
        <v>200</v>
      </c>
      <c r="H22" s="23" t="s">
        <v>261</v>
      </c>
      <c r="I22" s="23" t="s">
        <v>136</v>
      </c>
      <c r="J22" s="165">
        <v>260</v>
      </c>
      <c r="K22" s="475"/>
      <c r="L22" s="377"/>
      <c r="M22" s="478"/>
      <c r="N22" s="76" t="str">
        <f>IF(J22&gt;L21,"EXCESSIVAMENTE ELEVADO",IF(J22&lt;M21,"INEXEQUÍVEL","VÁLIDO"))</f>
        <v>INEXEQUÍVEL</v>
      </c>
      <c r="O22" s="60">
        <f>J22/K21</f>
        <v>0.742952665342687</v>
      </c>
      <c r="P22" s="221" t="s">
        <v>73</v>
      </c>
      <c r="Q22" s="481"/>
      <c r="R22" s="371"/>
      <c r="V22" s="51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120"/>
    </row>
    <row r="23" spans="1:38" ht="41.45" customHeight="1" x14ac:dyDescent="0.25">
      <c r="A23" s="467"/>
      <c r="B23" s="470"/>
      <c r="C23" s="387"/>
      <c r="D23" s="472"/>
      <c r="E23" s="473"/>
      <c r="F23" s="222" t="s">
        <v>141</v>
      </c>
      <c r="G23" s="59" t="s">
        <v>141</v>
      </c>
      <c r="H23" s="23" t="s">
        <v>140</v>
      </c>
      <c r="I23" s="23" t="s">
        <v>136</v>
      </c>
      <c r="J23" s="165">
        <v>320</v>
      </c>
      <c r="K23" s="475"/>
      <c r="L23" s="377"/>
      <c r="M23" s="478"/>
      <c r="N23" s="76" t="str">
        <f>IF(J23&gt;L21,"EXCESSIVAMENTE ELEVADO",IF(J23&lt;M21,"INEXEQUÍVEL","VÁLIDO"))</f>
        <v>VÁLIDO</v>
      </c>
      <c r="O23" s="103">
        <f>J23/K21</f>
        <v>0.91440328042176855</v>
      </c>
      <c r="P23" s="217" t="s">
        <v>73</v>
      </c>
      <c r="Q23" s="481"/>
      <c r="R23" s="371"/>
      <c r="T23" s="360" t="s">
        <v>62</v>
      </c>
      <c r="U23" s="361"/>
      <c r="V23" s="361"/>
      <c r="W23" s="361"/>
      <c r="X23" s="362"/>
      <c r="Y23" s="363" t="s">
        <v>66</v>
      </c>
      <c r="Z23" s="364"/>
    </row>
    <row r="24" spans="1:38" ht="41.45" customHeight="1" x14ac:dyDescent="0.25">
      <c r="A24" s="467"/>
      <c r="B24" s="470"/>
      <c r="C24" s="387"/>
      <c r="D24" s="472"/>
      <c r="E24" s="473"/>
      <c r="F24" s="143" t="s">
        <v>141</v>
      </c>
      <c r="G24" s="23" t="s">
        <v>141</v>
      </c>
      <c r="H24" s="23" t="s">
        <v>301</v>
      </c>
      <c r="I24" s="23" t="s">
        <v>225</v>
      </c>
      <c r="J24" s="183">
        <v>340</v>
      </c>
      <c r="K24" s="475"/>
      <c r="L24" s="377"/>
      <c r="M24" s="478"/>
      <c r="N24" s="76" t="str">
        <f>IF(J24&gt;L21,"EXCESSIVAMENTE ELEVADO",IF(J24&lt;M21,"INEXEQUÍVEL","VÁLIDO"))</f>
        <v>VÁLIDO</v>
      </c>
      <c r="O24" s="103">
        <f>J24/K21</f>
        <v>0.97155348544812914</v>
      </c>
      <c r="P24" s="217" t="s">
        <v>73</v>
      </c>
      <c r="Q24" s="481"/>
      <c r="R24" s="371"/>
      <c r="T24" s="193"/>
      <c r="U24" s="194"/>
      <c r="V24" s="194"/>
      <c r="W24" s="194"/>
      <c r="X24" s="195"/>
      <c r="Y24" s="196"/>
      <c r="Z24" s="197"/>
    </row>
    <row r="25" spans="1:38" ht="50.25" customHeight="1" x14ac:dyDescent="0.25">
      <c r="A25" s="467"/>
      <c r="B25" s="470"/>
      <c r="C25" s="387"/>
      <c r="D25" s="472"/>
      <c r="E25" s="473"/>
      <c r="F25" s="223" t="s">
        <v>145</v>
      </c>
      <c r="G25" s="179" t="s">
        <v>199</v>
      </c>
      <c r="H25" s="23" t="s">
        <v>135</v>
      </c>
      <c r="I25" s="23" t="s">
        <v>136</v>
      </c>
      <c r="J25" s="165">
        <v>430.02</v>
      </c>
      <c r="K25" s="475"/>
      <c r="L25" s="377"/>
      <c r="M25" s="478"/>
      <c r="N25" s="76" t="str">
        <f>IF(J25&gt;L21,"EXCESSIVAMENTE ELEVADO",IF(J25&lt;M21,"INEXEQUÍVEL","VÁLIDO"))</f>
        <v>VÁLIDO</v>
      </c>
      <c r="O25" s="103">
        <f>(J25-K21)/K21</f>
        <v>0.2287865582717778</v>
      </c>
      <c r="P25" s="102" t="s">
        <v>76</v>
      </c>
      <c r="Q25" s="481"/>
      <c r="R25" s="371"/>
      <c r="T25" s="87" t="s">
        <v>4</v>
      </c>
      <c r="U25" s="88" t="s">
        <v>63</v>
      </c>
      <c r="V25" s="89" t="s">
        <v>64</v>
      </c>
      <c r="W25" s="88" t="s">
        <v>65</v>
      </c>
      <c r="X25" s="90" t="s">
        <v>15</v>
      </c>
      <c r="Y25" s="91">
        <v>0.25</v>
      </c>
      <c r="Z25" s="92">
        <v>0.75</v>
      </c>
    </row>
    <row r="26" spans="1:38" ht="43.15" customHeight="1" thickBot="1" x14ac:dyDescent="0.3">
      <c r="A26" s="468"/>
      <c r="B26" s="471"/>
      <c r="C26" s="461"/>
      <c r="D26" s="472"/>
      <c r="E26" s="473"/>
      <c r="F26" s="172" t="s">
        <v>311</v>
      </c>
      <c r="G26" s="180" t="s">
        <v>199</v>
      </c>
      <c r="H26" s="167" t="s">
        <v>135</v>
      </c>
      <c r="I26" s="167" t="s">
        <v>136</v>
      </c>
      <c r="J26" s="165">
        <v>514.51</v>
      </c>
      <c r="K26" s="476"/>
      <c r="L26" s="378"/>
      <c r="M26" s="479"/>
      <c r="N26" s="76" t="str">
        <f>IF(J26&gt;L21,"EXCESSIVAMENTE ELEVADO",IF(J26&lt;M21,"INEXEQUÍVEL","VÁLIDO"))</f>
        <v>EXCESSIVAMENTE ELEVADO</v>
      </c>
      <c r="O26" s="60">
        <f>(J26-K21)/K21</f>
        <v>0.4702175994056379</v>
      </c>
      <c r="P26" s="221" t="s">
        <v>76</v>
      </c>
      <c r="Q26" s="482"/>
      <c r="R26" s="372"/>
      <c r="T26" s="321">
        <f>MEDIAN(J23:J25)</f>
        <v>340</v>
      </c>
      <c r="U26" s="94">
        <f>_xlfn.STDEV.S(J23:J25)</f>
        <v>58.606030406435195</v>
      </c>
      <c r="V26" s="95">
        <f>(U26/T26)*100</f>
        <v>17.237067766598589</v>
      </c>
      <c r="W26" s="96" t="str">
        <f>IF(V26&gt;25,"Mediana","Média")</f>
        <v>Média</v>
      </c>
      <c r="X26" s="97">
        <f>MIN(J23:J25)</f>
        <v>320</v>
      </c>
      <c r="Y26" s="98" t="s">
        <v>70</v>
      </c>
      <c r="Z26" s="99" t="s">
        <v>71</v>
      </c>
    </row>
    <row r="27" spans="1:38" s="20" customFormat="1" ht="21.75" customHeight="1" x14ac:dyDescent="0.25">
      <c r="A27" s="379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70"/>
      <c r="V27" s="51"/>
    </row>
    <row r="28" spans="1:38" s="20" customFormat="1" ht="21.75" customHeight="1" x14ac:dyDescent="0.25">
      <c r="A28" s="415" t="s">
        <v>67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7"/>
      <c r="R28" s="117">
        <f>SUM(R16,R21)</f>
        <v>16462.599999999999</v>
      </c>
      <c r="V28" s="51"/>
    </row>
    <row r="29" spans="1:38" s="20" customFormat="1" ht="39" customHeight="1" x14ac:dyDescent="0.25">
      <c r="A29" s="31"/>
      <c r="B29" s="31"/>
      <c r="C29" s="31"/>
      <c r="D29" s="31"/>
      <c r="E29" s="31"/>
      <c r="F29" s="31"/>
      <c r="G29" s="43"/>
      <c r="H29" s="43"/>
      <c r="I29" s="31"/>
      <c r="J29" s="31"/>
      <c r="K29" s="31"/>
      <c r="L29" s="31"/>
      <c r="M29" s="31"/>
      <c r="N29" s="31"/>
      <c r="O29" s="31"/>
      <c r="P29" s="31"/>
      <c r="Q29" s="52"/>
      <c r="R29" s="32"/>
      <c r="V29" s="51"/>
    </row>
    <row r="30" spans="1:38" s="20" customFormat="1" ht="135.6" customHeight="1" x14ac:dyDescent="0.25">
      <c r="A30" s="412" t="s">
        <v>277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</row>
    <row r="31" spans="1:38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38" ht="1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15" customHeight="1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5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8" ht="15" customHeigh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</row>
    <row r="36" spans="1:18" ht="15" customHeigh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18" ht="15" customHeigh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ht="18.75" x14ac:dyDescent="0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ht="51.6" customHeight="1" x14ac:dyDescent="0.2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18" x14ac:dyDescent="0.25">
      <c r="R40" s="22"/>
    </row>
    <row r="41" spans="1:18" x14ac:dyDescent="0.25">
      <c r="R41" s="22"/>
    </row>
    <row r="42" spans="1:18" x14ac:dyDescent="0.25">
      <c r="R42" s="22"/>
    </row>
    <row r="43" spans="1:18" ht="15" customHeight="1" x14ac:dyDescent="0.25">
      <c r="R43" s="22"/>
    </row>
    <row r="55" ht="58.15" customHeight="1" x14ac:dyDescent="0.25"/>
  </sheetData>
  <mergeCells count="50">
    <mergeCell ref="AC17:AJ17"/>
    <mergeCell ref="A21:A26"/>
    <mergeCell ref="B21:B26"/>
    <mergeCell ref="C21:C26"/>
    <mergeCell ref="D21:D26"/>
    <mergeCell ref="E21:E26"/>
    <mergeCell ref="K21:K26"/>
    <mergeCell ref="L21:L26"/>
    <mergeCell ref="M21:M26"/>
    <mergeCell ref="Q21:Q26"/>
    <mergeCell ref="R21:R26"/>
    <mergeCell ref="AB18:AL18"/>
    <mergeCell ref="T17:X17"/>
    <mergeCell ref="A30:R30"/>
    <mergeCell ref="AB19:AL19"/>
    <mergeCell ref="T23:X23"/>
    <mergeCell ref="Y23:Z23"/>
    <mergeCell ref="A27:Q27"/>
    <mergeCell ref="A20:Q20"/>
    <mergeCell ref="AB20:AK20"/>
    <mergeCell ref="A28:Q28"/>
    <mergeCell ref="M16:M19"/>
    <mergeCell ref="Q16:Q19"/>
    <mergeCell ref="R16:R19"/>
    <mergeCell ref="A16:A19"/>
    <mergeCell ref="B16:B19"/>
    <mergeCell ref="C16:C19"/>
    <mergeCell ref="D16:D19"/>
    <mergeCell ref="E16:E19"/>
    <mergeCell ref="A8:Q8"/>
    <mergeCell ref="A11:R11"/>
    <mergeCell ref="AC13:AJ13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Q14:R14"/>
    <mergeCell ref="F14:F15"/>
    <mergeCell ref="G14:G15"/>
    <mergeCell ref="H14:H15"/>
    <mergeCell ref="I14:I15"/>
    <mergeCell ref="J14:J15"/>
    <mergeCell ref="K14:K15"/>
    <mergeCell ref="K16:K19"/>
    <mergeCell ref="L16:L19"/>
  </mergeCells>
  <conditionalFormatting sqref="N16:N19">
    <cfRule type="cellIs" dxfId="1233" priority="1353" operator="lessThan">
      <formula>"K$25"</formula>
    </cfRule>
    <cfRule type="cellIs" dxfId="1232" priority="1354" operator="greaterThan">
      <formula>"J$25"</formula>
    </cfRule>
  </conditionalFormatting>
  <conditionalFormatting sqref="N16:N19">
    <cfRule type="cellIs" dxfId="1231" priority="1351" operator="lessThan">
      <formula>"K$25"</formula>
    </cfRule>
    <cfRule type="cellIs" dxfId="1230" priority="1352" operator="greaterThan">
      <formula>"J&amp;25"</formula>
    </cfRule>
  </conditionalFormatting>
  <conditionalFormatting sqref="N6:P7 N10:P10 N56:P1048576 N29:P29 O40:P55 N12:P13 N14:N19">
    <cfRule type="containsText" dxfId="1229" priority="1350" operator="containsText" text="Excessivamente elevado">
      <formula>NOT(ISERROR(SEARCH("Excessivamente elevado",N6)))</formula>
    </cfRule>
  </conditionalFormatting>
  <conditionalFormatting sqref="O14">
    <cfRule type="containsText" dxfId="1228" priority="1349" operator="containsText" text="Excessivamente elevado">
      <formula>NOT(ISERROR(SEARCH("Excessivamente elevado",O14)))</formula>
    </cfRule>
  </conditionalFormatting>
  <conditionalFormatting sqref="N20:P20">
    <cfRule type="containsText" dxfId="1227" priority="1348" operator="containsText" text="Excessivamente elevado">
      <formula>NOT(ISERROR(SEARCH("Excessivamente elevado",N20)))</formula>
    </cfRule>
  </conditionalFormatting>
  <conditionalFormatting sqref="N21:N26">
    <cfRule type="cellIs" dxfId="1226" priority="1320" operator="lessThan">
      <formula>"K$25"</formula>
    </cfRule>
    <cfRule type="cellIs" dxfId="1225" priority="1321" operator="greaterThan">
      <formula>"J$25"</formula>
    </cfRule>
  </conditionalFormatting>
  <conditionalFormatting sqref="N21:N26">
    <cfRule type="cellIs" dxfId="1224" priority="1318" operator="lessThan">
      <formula>"K$25"</formula>
    </cfRule>
    <cfRule type="cellIs" dxfId="1223" priority="1319" operator="greaterThan">
      <formula>"J&amp;25"</formula>
    </cfRule>
  </conditionalFormatting>
  <conditionalFormatting sqref="N21:N26">
    <cfRule type="containsText" dxfId="1222" priority="1317" operator="containsText" text="Excessivamente elevado">
      <formula>NOT(ISERROR(SEARCH("Excessivamente elevado",N21)))</formula>
    </cfRule>
  </conditionalFormatting>
  <conditionalFormatting sqref="N28:P28">
    <cfRule type="containsText" dxfId="1221" priority="1216" operator="containsText" text="Excessivamente elevado">
      <formula>NOT(ISERROR(SEARCH("Excessivamente elevado",N28)))</formula>
    </cfRule>
  </conditionalFormatting>
  <conditionalFormatting sqref="N27:P27">
    <cfRule type="containsText" dxfId="1220" priority="256" operator="containsText" text="Excessivamente elevado">
      <formula>NOT(ISERROR(SEARCH("Excessivamente elevado",N27)))</formula>
    </cfRule>
  </conditionalFormatting>
  <conditionalFormatting sqref="N16:N19">
    <cfRule type="containsText" priority="7694" operator="containsText" text="Excessivamente elevado">
      <formula>NOT(ISERROR(SEARCH("Excessivamente elevado",N16)))</formula>
    </cfRule>
    <cfRule type="containsText" dxfId="1219" priority="7695" operator="containsText" text="Válido">
      <formula>NOT(ISERROR(SEARCH("Válido",N16)))</formula>
    </cfRule>
    <cfRule type="containsText" dxfId="1218" priority="7696" operator="containsText" text="Inexequível">
      <formula>NOT(ISERROR(SEARCH("Inexequível",N16)))</formula>
    </cfRule>
    <cfRule type="aboveAverage" dxfId="1217" priority="7697" aboveAverage="0"/>
  </conditionalFormatting>
  <conditionalFormatting sqref="N21:N26">
    <cfRule type="containsText" priority="7698" operator="containsText" text="Excessivamente elevado">
      <formula>NOT(ISERROR(SEARCH("Excessivamente elevado",N21)))</formula>
    </cfRule>
    <cfRule type="containsText" dxfId="1216" priority="7699" operator="containsText" text="Válido">
      <formula>NOT(ISERROR(SEARCH("Válido",N21)))</formula>
    </cfRule>
    <cfRule type="containsText" dxfId="1215" priority="7700" operator="containsText" text="Inexequível">
      <formula>NOT(ISERROR(SEARCH("Inexequível",N21)))</formula>
    </cfRule>
    <cfRule type="aboveAverage" dxfId="1214" priority="7701" aboveAverage="0"/>
  </conditionalFormatting>
  <conditionalFormatting sqref="N16">
    <cfRule type="cellIs" dxfId="1213" priority="73" operator="lessThan">
      <formula>"K$25"</formula>
    </cfRule>
    <cfRule type="cellIs" dxfId="1212" priority="74" operator="greaterThan">
      <formula>"J$25"</formula>
    </cfRule>
  </conditionalFormatting>
  <conditionalFormatting sqref="N16">
    <cfRule type="cellIs" dxfId="1211" priority="71" operator="lessThan">
      <formula>"K$25"</formula>
    </cfRule>
    <cfRule type="cellIs" dxfId="1210" priority="72" operator="greaterThan">
      <formula>"J&amp;25"</formula>
    </cfRule>
  </conditionalFormatting>
  <conditionalFormatting sqref="N16">
    <cfRule type="containsText" priority="75" operator="containsText" text="Excessivamente elevado">
      <formula>NOT(ISERROR(SEARCH("Excessivamente elevado",N16)))</formula>
    </cfRule>
    <cfRule type="containsText" dxfId="1209" priority="76" operator="containsText" text="Válido">
      <formula>NOT(ISERROR(SEARCH("Válido",N16)))</formula>
    </cfRule>
    <cfRule type="containsText" dxfId="1208" priority="77" operator="containsText" text="Inexequível">
      <formula>NOT(ISERROR(SEARCH("Inexequível",N16)))</formula>
    </cfRule>
    <cfRule type="aboveAverage" dxfId="1207" priority="78" aboveAverage="0"/>
  </conditionalFormatting>
  <conditionalFormatting sqref="O21:O22">
    <cfRule type="cellIs" dxfId="1206" priority="29" operator="lessThan">
      <formula>"K$25"</formula>
    </cfRule>
    <cfRule type="cellIs" dxfId="1205" priority="30" operator="greaterThan">
      <formula>"J$25"</formula>
    </cfRule>
  </conditionalFormatting>
  <conditionalFormatting sqref="O21:O22">
    <cfRule type="cellIs" dxfId="1204" priority="27" operator="lessThan">
      <formula>"K$25"</formula>
    </cfRule>
    <cfRule type="cellIs" dxfId="1203" priority="28" operator="greaterThan">
      <formula>"J&amp;25"</formula>
    </cfRule>
  </conditionalFormatting>
  <conditionalFormatting sqref="O21:O22">
    <cfRule type="containsText" dxfId="1202" priority="26" operator="containsText" text="Excessivamente elevado">
      <formula>NOT(ISERROR(SEARCH("Excessivamente elevado",O21)))</formula>
    </cfRule>
  </conditionalFormatting>
  <conditionalFormatting sqref="O21:O22">
    <cfRule type="containsText" priority="31" operator="containsText" text="Excessivamente elevado">
      <formula>NOT(ISERROR(SEARCH("Excessivamente elevado",O21)))</formula>
    </cfRule>
    <cfRule type="containsText" dxfId="1201" priority="32" operator="containsText" text="Válido">
      <formula>NOT(ISERROR(SEARCH("Válido",O21)))</formula>
    </cfRule>
    <cfRule type="containsText" dxfId="1200" priority="33" operator="containsText" text="Inexequível">
      <formula>NOT(ISERROR(SEARCH("Inexequível",O21)))</formula>
    </cfRule>
    <cfRule type="aboveAverage" dxfId="1199" priority="34" aboveAverage="0"/>
  </conditionalFormatting>
  <conditionalFormatting sqref="O21:O22">
    <cfRule type="cellIs" dxfId="1198" priority="25" operator="between">
      <formula>75</formula>
      <formula>100</formula>
    </cfRule>
  </conditionalFormatting>
  <conditionalFormatting sqref="P21:P22">
    <cfRule type="cellIs" dxfId="1197" priority="19" operator="lessThan">
      <formula>"K$25"</formula>
    </cfRule>
    <cfRule type="cellIs" dxfId="1196" priority="20" operator="greaterThan">
      <formula>"J&amp;25"</formula>
    </cfRule>
  </conditionalFormatting>
  <conditionalFormatting sqref="P21:P22">
    <cfRule type="containsText" dxfId="1195" priority="18" operator="containsText" text="Excessivamente elevado">
      <formula>NOT(ISERROR(SEARCH("Excessivamente elevado",P21)))</formula>
    </cfRule>
  </conditionalFormatting>
  <conditionalFormatting sqref="P21:P22">
    <cfRule type="containsText" priority="21" operator="containsText" text="Excessivamente elevado">
      <formula>NOT(ISERROR(SEARCH("Excessivamente elevado",P21)))</formula>
    </cfRule>
    <cfRule type="containsText" dxfId="1194" priority="22" operator="containsText" text="Válido">
      <formula>NOT(ISERROR(SEARCH("Válido",P21)))</formula>
    </cfRule>
    <cfRule type="containsText" dxfId="1193" priority="23" operator="containsText" text="Inexequível">
      <formula>NOT(ISERROR(SEARCH("Inexequível",P21)))</formula>
    </cfRule>
    <cfRule type="aboveAverage" dxfId="1192" priority="24" aboveAverage="0"/>
  </conditionalFormatting>
  <conditionalFormatting sqref="P26">
    <cfRule type="cellIs" dxfId="1191" priority="12" operator="lessThan">
      <formula>"K$25"</formula>
    </cfRule>
    <cfRule type="cellIs" dxfId="1190" priority="13" operator="greaterThan">
      <formula>"J&amp;25"</formula>
    </cfRule>
  </conditionalFormatting>
  <conditionalFormatting sqref="P26">
    <cfRule type="containsText" dxfId="1189" priority="11" operator="containsText" text="Excessivamente elevado">
      <formula>NOT(ISERROR(SEARCH("Excessivamente elevado",P26)))</formula>
    </cfRule>
  </conditionalFormatting>
  <conditionalFormatting sqref="P26">
    <cfRule type="containsText" priority="14" operator="containsText" text="Excessivamente elevado">
      <formula>NOT(ISERROR(SEARCH("Excessivamente elevado",P26)))</formula>
    </cfRule>
    <cfRule type="containsText" dxfId="1188" priority="15" operator="containsText" text="Válido">
      <formula>NOT(ISERROR(SEARCH("Válido",P26)))</formula>
    </cfRule>
    <cfRule type="containsText" dxfId="1187" priority="16" operator="containsText" text="Inexequível">
      <formula>NOT(ISERROR(SEARCH("Inexequível",P26)))</formula>
    </cfRule>
    <cfRule type="aboveAverage" dxfId="1186" priority="17" aboveAverage="0"/>
  </conditionalFormatting>
  <conditionalFormatting sqref="O26">
    <cfRule type="cellIs" dxfId="1185" priority="5" operator="lessThan">
      <formula>"K$25"</formula>
    </cfRule>
    <cfRule type="cellIs" dxfId="1184" priority="6" operator="greaterThan">
      <formula>"J$25"</formula>
    </cfRule>
  </conditionalFormatting>
  <conditionalFormatting sqref="O26">
    <cfRule type="cellIs" dxfId="1183" priority="3" operator="lessThan">
      <formula>"K$25"</formula>
    </cfRule>
    <cfRule type="cellIs" dxfId="1182" priority="4" operator="greaterThan">
      <formula>"J&amp;25"</formula>
    </cfRule>
  </conditionalFormatting>
  <conditionalFormatting sqref="O26">
    <cfRule type="containsText" dxfId="1181" priority="2" operator="containsText" text="Excessivamente elevado">
      <formula>NOT(ISERROR(SEARCH("Excessivamente elevado",O26)))</formula>
    </cfRule>
  </conditionalFormatting>
  <conditionalFormatting sqref="O26">
    <cfRule type="containsText" priority="7" operator="containsText" text="Excessivamente elevado">
      <formula>NOT(ISERROR(SEARCH("Excessivamente elevado",O26)))</formula>
    </cfRule>
    <cfRule type="containsText" dxfId="1180" priority="8" operator="containsText" text="Válido">
      <formula>NOT(ISERROR(SEARCH("Válido",O26)))</formula>
    </cfRule>
    <cfRule type="containsText" dxfId="1179" priority="9" operator="containsText" text="Inexequível">
      <formula>NOT(ISERROR(SEARCH("Inexequível",O26)))</formula>
    </cfRule>
    <cfRule type="aboveAverage" dxfId="1178" priority="10" aboveAverage="0"/>
  </conditionalFormatting>
  <conditionalFormatting sqref="O26">
    <cfRule type="cellIs" dxfId="1177" priority="1" operator="between">
      <formula>75</formula>
      <formula>100</formula>
    </cfRule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A39C-99C1-4DA5-95F2-4D0C61F585EF}">
  <sheetPr>
    <tabColor theme="4" tint="-0.249977111117893"/>
  </sheetPr>
  <dimension ref="A1:AL75"/>
  <sheetViews>
    <sheetView showGridLines="0" topLeftCell="A43" zoomScale="90" zoomScaleNormal="90" workbookViewId="0">
      <selection activeCell="J40" sqref="J40:J42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6.4257812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6.28515625" style="13" customWidth="1"/>
    <col min="11" max="11" width="11.5703125" style="13" customWidth="1"/>
    <col min="12" max="13" width="7.28515625" customWidth="1"/>
    <col min="14" max="14" width="14.28515625" style="65" customWidth="1"/>
    <col min="15" max="15" width="7.140625" customWidth="1"/>
    <col min="16" max="16" width="24.28515625" customWidth="1"/>
    <col min="17" max="17" width="11.7109375" style="22" customWidth="1"/>
    <col min="18" max="18" width="12.7109375" customWidth="1"/>
    <col min="19" max="19" width="29.28515625" customWidth="1"/>
    <col min="20" max="20" width="11.42578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2" t="s">
        <v>40</v>
      </c>
      <c r="R15" s="72" t="s">
        <v>69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20</v>
      </c>
      <c r="B16" s="394"/>
      <c r="C16" s="386" t="s">
        <v>106</v>
      </c>
      <c r="D16" s="388" t="s">
        <v>107</v>
      </c>
      <c r="E16" s="396">
        <v>80</v>
      </c>
      <c r="F16" s="175" t="s">
        <v>163</v>
      </c>
      <c r="G16" s="180" t="s">
        <v>199</v>
      </c>
      <c r="H16" s="23" t="s">
        <v>164</v>
      </c>
      <c r="I16" s="23" t="s">
        <v>138</v>
      </c>
      <c r="J16" s="215">
        <v>43.97</v>
      </c>
      <c r="K16" s="383">
        <f>AVERAGE(J16:J22)</f>
        <v>58.998571428571431</v>
      </c>
      <c r="L16" s="376">
        <f>K16*1.25</f>
        <v>73.748214285714283</v>
      </c>
      <c r="M16" s="376">
        <f>K16*0.75</f>
        <v>44.248928571428571</v>
      </c>
      <c r="N16" s="126" t="str">
        <f t="shared" ref="N16:N22" si="0">IF(J16&gt;L$16,"EXCESSIVAMENTE ELEVADO",IF(J16&lt;M$16,"INEXEQUÍVEL","VÁLIDO"))</f>
        <v>INEXEQUÍVEL</v>
      </c>
      <c r="O16" s="60">
        <f>J16/K$16</f>
        <v>0.74527228262185519</v>
      </c>
      <c r="P16" s="228" t="s">
        <v>74</v>
      </c>
      <c r="Q16" s="373">
        <f>ROUND(AVERAGE(J17:J21),2)</f>
        <v>57.75</v>
      </c>
      <c r="R16" s="370">
        <f>E16*Q16</f>
        <v>4620</v>
      </c>
      <c r="T16" s="433" t="s">
        <v>62</v>
      </c>
      <c r="U16" s="434"/>
      <c r="V16" s="434"/>
      <c r="W16" s="434"/>
      <c r="X16" s="435"/>
      <c r="Y16" s="363" t="s">
        <v>66</v>
      </c>
      <c r="Z16" s="364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1.9" customHeight="1" x14ac:dyDescent="0.25">
      <c r="A17" s="395"/>
      <c r="B17" s="395"/>
      <c r="C17" s="387"/>
      <c r="D17" s="389"/>
      <c r="E17" s="397"/>
      <c r="F17" s="331" t="s">
        <v>141</v>
      </c>
      <c r="G17" s="331" t="s">
        <v>304</v>
      </c>
      <c r="H17" s="23" t="s">
        <v>306</v>
      </c>
      <c r="I17" s="23" t="s">
        <v>136</v>
      </c>
      <c r="J17" s="215">
        <v>48</v>
      </c>
      <c r="K17" s="384"/>
      <c r="L17" s="377"/>
      <c r="M17" s="377"/>
      <c r="N17" s="126" t="str">
        <f t="shared" si="0"/>
        <v>VÁLIDO</v>
      </c>
      <c r="O17" s="103">
        <f>J17/K16</f>
        <v>0.81357902128380832</v>
      </c>
      <c r="P17" s="102" t="s">
        <v>74</v>
      </c>
      <c r="Q17" s="374"/>
      <c r="R17" s="371"/>
      <c r="T17" s="436"/>
      <c r="U17" s="437"/>
      <c r="V17" s="437"/>
      <c r="W17" s="437"/>
      <c r="X17" s="438"/>
      <c r="Y17" s="439"/>
      <c r="Z17" s="440"/>
      <c r="AB17" s="56"/>
      <c r="AC17" s="323"/>
      <c r="AD17" s="323"/>
      <c r="AE17" s="323"/>
      <c r="AF17" s="323"/>
      <c r="AG17" s="323"/>
      <c r="AH17" s="323"/>
      <c r="AI17" s="323"/>
      <c r="AJ17" s="209"/>
      <c r="AK17" s="210"/>
      <c r="AL17" s="30"/>
    </row>
    <row r="18" spans="1:38" ht="62.45" customHeight="1" x14ac:dyDescent="0.25">
      <c r="A18" s="395"/>
      <c r="B18" s="395"/>
      <c r="C18" s="387"/>
      <c r="D18" s="389"/>
      <c r="E18" s="397"/>
      <c r="F18" s="325" t="s">
        <v>162</v>
      </c>
      <c r="G18" s="169" t="s">
        <v>199</v>
      </c>
      <c r="H18" s="23" t="s">
        <v>139</v>
      </c>
      <c r="I18" s="23" t="s">
        <v>138</v>
      </c>
      <c r="J18" s="329">
        <v>52.64</v>
      </c>
      <c r="K18" s="384"/>
      <c r="L18" s="377"/>
      <c r="M18" s="377"/>
      <c r="N18" s="126" t="str">
        <f t="shared" si="0"/>
        <v>VÁLIDO</v>
      </c>
      <c r="O18" s="103">
        <f>J18/K$16</f>
        <v>0.89222499334124306</v>
      </c>
      <c r="P18" s="102" t="s">
        <v>74</v>
      </c>
      <c r="Q18" s="374"/>
      <c r="R18" s="371"/>
      <c r="T18" s="87" t="s">
        <v>4</v>
      </c>
      <c r="U18" s="88" t="s">
        <v>63</v>
      </c>
      <c r="V18" s="89" t="s">
        <v>64</v>
      </c>
      <c r="W18" s="88" t="s">
        <v>65</v>
      </c>
      <c r="X18" s="90" t="s">
        <v>15</v>
      </c>
      <c r="Y18" s="91">
        <v>0.25</v>
      </c>
      <c r="Z18" s="92">
        <v>0.75</v>
      </c>
      <c r="AB18" s="425" t="s">
        <v>77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2.45" customHeight="1" x14ac:dyDescent="0.25">
      <c r="A19" s="395"/>
      <c r="B19" s="395"/>
      <c r="C19" s="387"/>
      <c r="D19" s="389"/>
      <c r="E19" s="397"/>
      <c r="F19" s="328" t="s">
        <v>141</v>
      </c>
      <c r="G19" s="169" t="s">
        <v>304</v>
      </c>
      <c r="H19" s="23" t="s">
        <v>305</v>
      </c>
      <c r="I19" s="23" t="s">
        <v>138</v>
      </c>
      <c r="J19" s="329">
        <v>59.2</v>
      </c>
      <c r="K19" s="384"/>
      <c r="L19" s="377"/>
      <c r="M19" s="377"/>
      <c r="N19" s="126" t="str">
        <f t="shared" si="0"/>
        <v>VÁLIDO</v>
      </c>
      <c r="O19" s="103">
        <f>(J19-K16)/K16</f>
        <v>3.414126250030276E-3</v>
      </c>
      <c r="P19" s="102"/>
      <c r="Q19" s="374"/>
      <c r="R19" s="371"/>
      <c r="T19" s="441">
        <f>AVERAGE(J17:J21)</f>
        <v>57.746000000000002</v>
      </c>
      <c r="U19" s="444">
        <f>_xlfn.STDEV.S(J17:J21)</f>
        <v>7.3064888968641712</v>
      </c>
      <c r="V19" s="488">
        <f>(U19/T19)*100</f>
        <v>12.652805210515311</v>
      </c>
      <c r="W19" s="450" t="str">
        <f>IF(V19&gt;25,"Mediana","Média")</f>
        <v>Média</v>
      </c>
      <c r="X19" s="453">
        <f>MIN(J17:J21)</f>
        <v>48</v>
      </c>
      <c r="Y19" s="456" t="s">
        <v>70</v>
      </c>
      <c r="Z19" s="491" t="s">
        <v>71</v>
      </c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</row>
    <row r="20" spans="1:38" ht="62.45" customHeight="1" x14ac:dyDescent="0.25">
      <c r="A20" s="395"/>
      <c r="B20" s="395"/>
      <c r="C20" s="387"/>
      <c r="D20" s="389"/>
      <c r="E20" s="397"/>
      <c r="F20" s="328" t="s">
        <v>300</v>
      </c>
      <c r="G20" s="168" t="s">
        <v>141</v>
      </c>
      <c r="H20" s="23" t="s">
        <v>299</v>
      </c>
      <c r="I20" s="23" t="s">
        <v>225</v>
      </c>
      <c r="J20" s="329">
        <v>65</v>
      </c>
      <c r="K20" s="384"/>
      <c r="L20" s="377"/>
      <c r="M20" s="377"/>
      <c r="N20" s="126" t="str">
        <f t="shared" si="0"/>
        <v>VÁLIDO</v>
      </c>
      <c r="O20" s="103">
        <f>(J20-K16)/K16</f>
        <v>0.10172159132182373</v>
      </c>
      <c r="P20" s="102" t="s">
        <v>76</v>
      </c>
      <c r="Q20" s="374"/>
      <c r="R20" s="371"/>
      <c r="T20" s="442"/>
      <c r="U20" s="445"/>
      <c r="V20" s="489"/>
      <c r="W20" s="451"/>
      <c r="X20" s="454"/>
      <c r="Y20" s="456"/>
      <c r="Z20" s="491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</row>
    <row r="21" spans="1:38" ht="61.9" customHeight="1" thickBot="1" x14ac:dyDescent="0.3">
      <c r="A21" s="395"/>
      <c r="B21" s="395"/>
      <c r="C21" s="387"/>
      <c r="D21" s="389"/>
      <c r="E21" s="397"/>
      <c r="F21" s="326" t="s">
        <v>148</v>
      </c>
      <c r="G21" s="179" t="s">
        <v>199</v>
      </c>
      <c r="H21" s="59" t="s">
        <v>135</v>
      </c>
      <c r="I21" s="59" t="s">
        <v>136</v>
      </c>
      <c r="J21" s="329">
        <v>63.89</v>
      </c>
      <c r="K21" s="384"/>
      <c r="L21" s="377"/>
      <c r="M21" s="377"/>
      <c r="N21" s="126" t="str">
        <f t="shared" si="0"/>
        <v>VÁLIDO</v>
      </c>
      <c r="O21" s="103">
        <f>(J21-K16)/K16</f>
        <v>8.2907576454635673E-2</v>
      </c>
      <c r="P21" s="102" t="s">
        <v>76</v>
      </c>
      <c r="Q21" s="374"/>
      <c r="R21" s="371"/>
      <c r="T21" s="443"/>
      <c r="U21" s="446"/>
      <c r="V21" s="490"/>
      <c r="W21" s="452"/>
      <c r="X21" s="455"/>
      <c r="Y21" s="457"/>
      <c r="Z21" s="492"/>
      <c r="AB21" s="425" t="s">
        <v>78</v>
      </c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</row>
    <row r="22" spans="1:38" ht="43.5" customHeight="1" x14ac:dyDescent="0.25">
      <c r="A22" s="395"/>
      <c r="B22" s="395"/>
      <c r="C22" s="387"/>
      <c r="D22" s="389"/>
      <c r="E22" s="397"/>
      <c r="F22" s="327" t="s">
        <v>141</v>
      </c>
      <c r="G22" s="23" t="s">
        <v>141</v>
      </c>
      <c r="H22" s="68" t="s">
        <v>139</v>
      </c>
      <c r="I22" s="68" t="s">
        <v>138</v>
      </c>
      <c r="J22" s="329">
        <v>80.290000000000006</v>
      </c>
      <c r="K22" s="385"/>
      <c r="L22" s="378"/>
      <c r="M22" s="378"/>
      <c r="N22" s="126" t="str">
        <f t="shared" si="0"/>
        <v>EXCESSIVAMENTE ELEVADO</v>
      </c>
      <c r="O22" s="62">
        <f>(J22-K16)/K16</f>
        <v>0.3608804087266036</v>
      </c>
      <c r="P22" s="75" t="s">
        <v>76</v>
      </c>
      <c r="Q22" s="375"/>
      <c r="R22" s="372"/>
      <c r="T22" s="22"/>
      <c r="AB22" s="133"/>
      <c r="AC22" s="133"/>
      <c r="AD22" s="133"/>
      <c r="AE22" s="133"/>
      <c r="AF22" s="133"/>
      <c r="AG22" s="133"/>
      <c r="AH22" s="134"/>
      <c r="AI22" s="133"/>
      <c r="AJ22" s="133"/>
      <c r="AK22" s="133"/>
      <c r="AL22" s="118"/>
    </row>
    <row r="23" spans="1:38" s="20" customFormat="1" ht="21.75" customHeight="1" thickBot="1" x14ac:dyDescent="0.3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112"/>
      <c r="S23" s="287"/>
      <c r="V23" s="51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120"/>
    </row>
    <row r="24" spans="1:38" ht="41.45" customHeight="1" x14ac:dyDescent="0.25">
      <c r="A24" s="394">
        <v>21</v>
      </c>
      <c r="B24" s="394"/>
      <c r="C24" s="386" t="s">
        <v>108</v>
      </c>
      <c r="D24" s="388" t="s">
        <v>107</v>
      </c>
      <c r="E24" s="396">
        <v>80</v>
      </c>
      <c r="F24" s="175" t="s">
        <v>163</v>
      </c>
      <c r="G24" s="179" t="s">
        <v>199</v>
      </c>
      <c r="H24" s="23" t="s">
        <v>164</v>
      </c>
      <c r="I24" s="23" t="s">
        <v>138</v>
      </c>
      <c r="J24" s="329">
        <v>43.71</v>
      </c>
      <c r="K24" s="383">
        <f>AVERAGE(J24:J30)</f>
        <v>67.355714285714285</v>
      </c>
      <c r="L24" s="376">
        <f>K24*1.25</f>
        <v>84.194642857142853</v>
      </c>
      <c r="M24" s="376">
        <f>K24*0.75</f>
        <v>50.516785714285717</v>
      </c>
      <c r="N24" s="76" t="str">
        <f t="shared" ref="N24:N30" si="1">IF(J24&gt;L$24,"EXCESSIVAMENTE ELEVADO",IF(J24&lt;M$24,"INEXEQUÍVEL","VÁLIDO"))</f>
        <v>INEXEQUÍVEL</v>
      </c>
      <c r="O24" s="62">
        <f>J24/K$24</f>
        <v>0.64894271352520738</v>
      </c>
      <c r="P24" s="75" t="s">
        <v>73</v>
      </c>
      <c r="Q24" s="373">
        <f>ROUND(AVERAGE(J25:J29),2)</f>
        <v>63.96</v>
      </c>
      <c r="R24" s="370">
        <f>E24*Q24</f>
        <v>5116.8</v>
      </c>
      <c r="T24" s="360" t="s">
        <v>62</v>
      </c>
      <c r="U24" s="361"/>
      <c r="V24" s="361"/>
      <c r="W24" s="361"/>
      <c r="X24" s="362"/>
      <c r="Y24" s="363" t="s">
        <v>66</v>
      </c>
      <c r="Z24" s="364"/>
    </row>
    <row r="25" spans="1:38" ht="50.25" customHeight="1" x14ac:dyDescent="0.25">
      <c r="A25" s="395"/>
      <c r="B25" s="395"/>
      <c r="C25" s="387"/>
      <c r="D25" s="389"/>
      <c r="E25" s="397"/>
      <c r="F25" s="175" t="s">
        <v>192</v>
      </c>
      <c r="G25" s="180" t="s">
        <v>199</v>
      </c>
      <c r="H25" s="59" t="s">
        <v>191</v>
      </c>
      <c r="I25" s="59" t="s">
        <v>138</v>
      </c>
      <c r="J25" s="329">
        <v>51.99</v>
      </c>
      <c r="K25" s="384"/>
      <c r="L25" s="377"/>
      <c r="M25" s="377"/>
      <c r="N25" s="100" t="str">
        <f t="shared" si="1"/>
        <v>VÁLIDO</v>
      </c>
      <c r="O25" s="103">
        <f>J25/K$24</f>
        <v>0.77187214999257681</v>
      </c>
      <c r="P25" s="102" t="s">
        <v>74</v>
      </c>
      <c r="Q25" s="374"/>
      <c r="R25" s="371"/>
      <c r="T25" s="87" t="s">
        <v>4</v>
      </c>
      <c r="U25" s="88" t="s">
        <v>63</v>
      </c>
      <c r="V25" s="89" t="s">
        <v>64</v>
      </c>
      <c r="W25" s="88" t="s">
        <v>65</v>
      </c>
      <c r="X25" s="90" t="s">
        <v>15</v>
      </c>
      <c r="Y25" s="91">
        <v>0.25</v>
      </c>
      <c r="Z25" s="92">
        <v>0.75</v>
      </c>
    </row>
    <row r="26" spans="1:38" ht="50.25" customHeight="1" x14ac:dyDescent="0.25">
      <c r="A26" s="395"/>
      <c r="B26" s="395"/>
      <c r="C26" s="387"/>
      <c r="D26" s="389"/>
      <c r="E26" s="397"/>
      <c r="F26" s="328" t="s">
        <v>141</v>
      </c>
      <c r="G26" s="169" t="s">
        <v>304</v>
      </c>
      <c r="H26" s="23" t="s">
        <v>305</v>
      </c>
      <c r="I26" s="23" t="s">
        <v>138</v>
      </c>
      <c r="J26" s="329">
        <v>59.2</v>
      </c>
      <c r="K26" s="384"/>
      <c r="L26" s="377"/>
      <c r="M26" s="377"/>
      <c r="N26" s="100" t="str">
        <f t="shared" si="1"/>
        <v>VÁLIDO</v>
      </c>
      <c r="O26" s="103">
        <f>J26/K$24</f>
        <v>0.8789157776410953</v>
      </c>
      <c r="P26" s="102" t="s">
        <v>74</v>
      </c>
      <c r="Q26" s="374"/>
      <c r="R26" s="371"/>
      <c r="T26" s="202"/>
      <c r="U26" s="203"/>
      <c r="V26" s="204"/>
      <c r="W26" s="203"/>
      <c r="X26" s="205"/>
      <c r="Y26" s="91"/>
      <c r="Z26" s="92"/>
    </row>
    <row r="27" spans="1:38" ht="43.15" customHeight="1" thickBot="1" x14ac:dyDescent="0.3">
      <c r="A27" s="395"/>
      <c r="B27" s="395"/>
      <c r="C27" s="387"/>
      <c r="D27" s="389"/>
      <c r="E27" s="397"/>
      <c r="F27" s="175" t="s">
        <v>235</v>
      </c>
      <c r="G27" s="180" t="s">
        <v>199</v>
      </c>
      <c r="H27" s="23" t="s">
        <v>236</v>
      </c>
      <c r="I27" s="23" t="s">
        <v>136</v>
      </c>
      <c r="J27" s="329">
        <v>64.09</v>
      </c>
      <c r="K27" s="384"/>
      <c r="L27" s="377"/>
      <c r="M27" s="377"/>
      <c r="N27" s="100" t="str">
        <f t="shared" si="1"/>
        <v>VÁLIDO</v>
      </c>
      <c r="O27" s="103">
        <f>J27/K$24</f>
        <v>0.95151540859827366</v>
      </c>
      <c r="P27" s="102" t="s">
        <v>76</v>
      </c>
      <c r="Q27" s="374"/>
      <c r="R27" s="371"/>
      <c r="T27" s="93">
        <f>AVERAGE(J25:J29)</f>
        <v>63.955999999999996</v>
      </c>
      <c r="U27" s="94">
        <f>_xlfn.STDEV.S(J25:J29)</f>
        <v>10.106044231053062</v>
      </c>
      <c r="V27" s="95">
        <f>(U27/T27)*100</f>
        <v>15.801557681926734</v>
      </c>
      <c r="W27" s="96" t="str">
        <f>IF(V27&gt;25,"Mediana","Média")</f>
        <v>Média</v>
      </c>
      <c r="X27" s="97">
        <f>MIN(J25:J29)</f>
        <v>51.99</v>
      </c>
      <c r="Y27" s="98" t="s">
        <v>70</v>
      </c>
      <c r="Z27" s="99" t="s">
        <v>71</v>
      </c>
    </row>
    <row r="28" spans="1:38" ht="43.15" customHeight="1" x14ac:dyDescent="0.25">
      <c r="A28" s="395"/>
      <c r="B28" s="395"/>
      <c r="C28" s="387"/>
      <c r="D28" s="389"/>
      <c r="E28" s="397"/>
      <c r="F28" s="328" t="s">
        <v>300</v>
      </c>
      <c r="G28" s="168" t="s">
        <v>141</v>
      </c>
      <c r="H28" s="23" t="s">
        <v>299</v>
      </c>
      <c r="I28" s="23" t="s">
        <v>225</v>
      </c>
      <c r="J28" s="329">
        <v>65</v>
      </c>
      <c r="K28" s="384"/>
      <c r="L28" s="377"/>
      <c r="M28" s="377"/>
      <c r="N28" s="100" t="str">
        <f t="shared" si="1"/>
        <v>VÁLIDO</v>
      </c>
      <c r="O28" s="103">
        <f>J28/K$24</f>
        <v>0.96502576936944584</v>
      </c>
      <c r="P28" s="102" t="s">
        <v>76</v>
      </c>
      <c r="Q28" s="374"/>
      <c r="R28" s="371"/>
      <c r="T28" s="225"/>
      <c r="U28" s="226"/>
      <c r="V28" s="227"/>
      <c r="W28" s="256"/>
      <c r="X28" s="253"/>
      <c r="Y28" s="257"/>
      <c r="Z28" s="258"/>
    </row>
    <row r="29" spans="1:38" ht="43.15" customHeight="1" x14ac:dyDescent="0.25">
      <c r="A29" s="395"/>
      <c r="B29" s="395"/>
      <c r="C29" s="387"/>
      <c r="D29" s="389"/>
      <c r="E29" s="397"/>
      <c r="F29" s="59" t="s">
        <v>149</v>
      </c>
      <c r="G29" s="23" t="s">
        <v>141</v>
      </c>
      <c r="H29" s="168" t="s">
        <v>206</v>
      </c>
      <c r="I29" s="168" t="s">
        <v>138</v>
      </c>
      <c r="J29" s="165">
        <v>79.5</v>
      </c>
      <c r="K29" s="384"/>
      <c r="L29" s="377"/>
      <c r="M29" s="377"/>
      <c r="N29" s="100" t="str">
        <f t="shared" si="1"/>
        <v>VÁLIDO</v>
      </c>
      <c r="O29" s="330">
        <f>(J29-K24)/K24</f>
        <v>0.18030074869032217</v>
      </c>
      <c r="P29" s="102" t="s">
        <v>76</v>
      </c>
      <c r="Q29" s="374"/>
      <c r="R29" s="371"/>
      <c r="T29" s="225"/>
      <c r="U29" s="226"/>
      <c r="V29" s="227"/>
      <c r="W29" s="256"/>
      <c r="X29" s="253"/>
      <c r="Y29" s="257"/>
      <c r="Z29" s="258"/>
    </row>
    <row r="30" spans="1:38" ht="85.9" customHeight="1" x14ac:dyDescent="0.25">
      <c r="A30" s="395"/>
      <c r="B30" s="395"/>
      <c r="C30" s="387"/>
      <c r="D30" s="389"/>
      <c r="E30" s="397"/>
      <c r="F30" s="331" t="s">
        <v>141</v>
      </c>
      <c r="G30" s="331" t="s">
        <v>304</v>
      </c>
      <c r="H30" s="23" t="s">
        <v>306</v>
      </c>
      <c r="I30" s="23" t="s">
        <v>136</v>
      </c>
      <c r="J30" s="165">
        <v>108</v>
      </c>
      <c r="K30" s="385"/>
      <c r="L30" s="378"/>
      <c r="M30" s="378"/>
      <c r="N30" s="100" t="str">
        <f t="shared" si="1"/>
        <v>EXCESSIVAMENTE ELEVADO</v>
      </c>
      <c r="O30" s="69">
        <f>(J30-K24)/K24</f>
        <v>0.60342743218307915</v>
      </c>
      <c r="P30" s="228" t="s">
        <v>76</v>
      </c>
      <c r="Q30" s="375"/>
      <c r="R30" s="372"/>
    </row>
    <row r="31" spans="1:38" s="20" customFormat="1" ht="21.75" customHeight="1" x14ac:dyDescent="0.25">
      <c r="A31" s="379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112"/>
      <c r="S31" s="287"/>
      <c r="V31" s="51"/>
    </row>
    <row r="32" spans="1:38" ht="50.45" customHeight="1" x14ac:dyDescent="0.25">
      <c r="A32" s="394">
        <v>22</v>
      </c>
      <c r="B32" s="394"/>
      <c r="C32" s="386" t="s">
        <v>109</v>
      </c>
      <c r="D32" s="388" t="s">
        <v>107</v>
      </c>
      <c r="E32" s="396">
        <v>80</v>
      </c>
      <c r="F32" s="175" t="s">
        <v>163</v>
      </c>
      <c r="G32" s="180" t="s">
        <v>199</v>
      </c>
      <c r="H32" s="23" t="s">
        <v>164</v>
      </c>
      <c r="I32" s="23" t="s">
        <v>138</v>
      </c>
      <c r="J32" s="176">
        <v>42.56</v>
      </c>
      <c r="K32" s="383">
        <f>AVERAGE(J32:J38)</f>
        <v>58.078571428571429</v>
      </c>
      <c r="L32" s="376">
        <f>K32*1.25</f>
        <v>72.598214285714292</v>
      </c>
      <c r="M32" s="376">
        <f>K32*0.75</f>
        <v>43.558928571428574</v>
      </c>
      <c r="N32" s="73" t="str">
        <f t="shared" ref="N32:N38" si="2">IF(J32&gt;L$32,"EXCESSIVAMENTE ELEVADO",IF(J32&lt;M$32,"INEXEQUÍVEL","VÁLIDO"))</f>
        <v>INEXEQUÍVEL</v>
      </c>
      <c r="O32" s="103">
        <f>J32/K32</f>
        <v>0.73280039355552828</v>
      </c>
      <c r="P32" s="102" t="s">
        <v>73</v>
      </c>
      <c r="Q32" s="373">
        <f>ROUND(AVERAGE(J33:J37),2)</f>
        <v>56.9</v>
      </c>
      <c r="R32" s="370">
        <f>E32*Q32</f>
        <v>4552</v>
      </c>
    </row>
    <row r="33" spans="1:26" ht="50.45" customHeight="1" thickBot="1" x14ac:dyDescent="0.3">
      <c r="A33" s="395"/>
      <c r="B33" s="395"/>
      <c r="C33" s="387"/>
      <c r="D33" s="389"/>
      <c r="E33" s="397"/>
      <c r="F33" s="331" t="s">
        <v>141</v>
      </c>
      <c r="G33" s="331" t="s">
        <v>304</v>
      </c>
      <c r="H33" s="23" t="s">
        <v>306</v>
      </c>
      <c r="I33" s="23" t="s">
        <v>136</v>
      </c>
      <c r="J33" s="176">
        <v>48</v>
      </c>
      <c r="K33" s="384"/>
      <c r="L33" s="377"/>
      <c r="M33" s="377"/>
      <c r="N33" s="73" t="str">
        <f t="shared" si="2"/>
        <v>VÁLIDO</v>
      </c>
      <c r="O33" s="103">
        <f>J33/K32</f>
        <v>0.82646660927315208</v>
      </c>
      <c r="P33" s="102" t="s">
        <v>82</v>
      </c>
      <c r="Q33" s="374"/>
      <c r="R33" s="371"/>
    </row>
    <row r="34" spans="1:26" ht="61.15" customHeight="1" x14ac:dyDescent="0.25">
      <c r="A34" s="395"/>
      <c r="B34" s="395"/>
      <c r="C34" s="387"/>
      <c r="D34" s="389"/>
      <c r="E34" s="397"/>
      <c r="F34" s="175" t="s">
        <v>192</v>
      </c>
      <c r="G34" s="187" t="s">
        <v>199</v>
      </c>
      <c r="H34" s="59" t="s">
        <v>191</v>
      </c>
      <c r="I34" s="59" t="s">
        <v>138</v>
      </c>
      <c r="J34" s="176">
        <v>51.99</v>
      </c>
      <c r="K34" s="384"/>
      <c r="L34" s="377"/>
      <c r="M34" s="377"/>
      <c r="N34" s="73" t="str">
        <f t="shared" si="2"/>
        <v>VÁLIDO</v>
      </c>
      <c r="O34" s="103">
        <f>J34/K$32</f>
        <v>0.89516664616898289</v>
      </c>
      <c r="P34" s="102" t="s">
        <v>82</v>
      </c>
      <c r="Q34" s="374"/>
      <c r="R34" s="371"/>
      <c r="S34" s="247"/>
      <c r="T34" s="360" t="s">
        <v>62</v>
      </c>
      <c r="U34" s="361"/>
      <c r="V34" s="361"/>
      <c r="W34" s="361"/>
      <c r="X34" s="362"/>
      <c r="Y34" s="363" t="s">
        <v>66</v>
      </c>
      <c r="Z34" s="364"/>
    </row>
    <row r="35" spans="1:26" ht="61.15" customHeight="1" x14ac:dyDescent="0.25">
      <c r="A35" s="395"/>
      <c r="B35" s="395"/>
      <c r="C35" s="387"/>
      <c r="D35" s="389"/>
      <c r="E35" s="397"/>
      <c r="F35" s="328" t="s">
        <v>141</v>
      </c>
      <c r="G35" s="169" t="s">
        <v>304</v>
      </c>
      <c r="H35" s="23" t="s">
        <v>305</v>
      </c>
      <c r="I35" s="23" t="s">
        <v>138</v>
      </c>
      <c r="J35" s="329">
        <v>59.2</v>
      </c>
      <c r="K35" s="384"/>
      <c r="L35" s="377"/>
      <c r="M35" s="377"/>
      <c r="N35" s="73" t="str">
        <f t="shared" si="2"/>
        <v>VÁLIDO</v>
      </c>
      <c r="O35" s="127">
        <f>(J35-K32)/K32</f>
        <v>1.9308818103554337E-2</v>
      </c>
      <c r="P35" s="102" t="s">
        <v>76</v>
      </c>
      <c r="Q35" s="374"/>
      <c r="R35" s="371"/>
      <c r="S35" s="247"/>
      <c r="T35" s="193"/>
      <c r="U35" s="194"/>
      <c r="V35" s="194"/>
      <c r="W35" s="194"/>
      <c r="X35" s="195"/>
      <c r="Y35" s="196"/>
      <c r="Z35" s="197"/>
    </row>
    <row r="36" spans="1:26" ht="48" customHeight="1" x14ac:dyDescent="0.25">
      <c r="A36" s="395"/>
      <c r="B36" s="395"/>
      <c r="C36" s="387"/>
      <c r="D36" s="389"/>
      <c r="E36" s="397"/>
      <c r="F36" s="175" t="s">
        <v>235</v>
      </c>
      <c r="G36" s="180" t="s">
        <v>199</v>
      </c>
      <c r="H36" s="23" t="s">
        <v>236</v>
      </c>
      <c r="I36" s="23" t="s">
        <v>136</v>
      </c>
      <c r="J36" s="176">
        <v>60.3</v>
      </c>
      <c r="K36" s="384"/>
      <c r="L36" s="377"/>
      <c r="M36" s="377"/>
      <c r="N36" s="73" t="str">
        <f t="shared" si="2"/>
        <v>VÁLIDO</v>
      </c>
      <c r="O36" s="127">
        <f>(J36-K32)/K32</f>
        <v>3.8248677899397308E-2</v>
      </c>
      <c r="P36" s="102" t="s">
        <v>76</v>
      </c>
      <c r="Q36" s="374"/>
      <c r="R36" s="371"/>
      <c r="T36" s="87" t="s">
        <v>4</v>
      </c>
      <c r="U36" s="88" t="s">
        <v>63</v>
      </c>
      <c r="V36" s="89" t="s">
        <v>64</v>
      </c>
      <c r="W36" s="88" t="s">
        <v>65</v>
      </c>
      <c r="X36" s="90" t="s">
        <v>15</v>
      </c>
      <c r="Y36" s="91">
        <v>0.25</v>
      </c>
      <c r="Z36" s="92">
        <v>0.75</v>
      </c>
    </row>
    <row r="37" spans="1:26" ht="48" customHeight="1" x14ac:dyDescent="0.25">
      <c r="A37" s="395"/>
      <c r="B37" s="395"/>
      <c r="C37" s="387"/>
      <c r="D37" s="389"/>
      <c r="E37" s="397"/>
      <c r="F37" s="328" t="s">
        <v>300</v>
      </c>
      <c r="G37" s="168" t="s">
        <v>141</v>
      </c>
      <c r="H37" s="23" t="s">
        <v>299</v>
      </c>
      <c r="I37" s="23" t="s">
        <v>225</v>
      </c>
      <c r="J37" s="329">
        <v>65</v>
      </c>
      <c r="K37" s="384"/>
      <c r="L37" s="377"/>
      <c r="M37" s="377"/>
      <c r="N37" s="73" t="str">
        <f t="shared" si="2"/>
        <v>VÁLIDO</v>
      </c>
      <c r="O37" s="127">
        <f>(J37-K32)/K32</f>
        <v>0.11917353339072684</v>
      </c>
      <c r="P37" s="102" t="s">
        <v>76</v>
      </c>
      <c r="Q37" s="374"/>
      <c r="R37" s="371"/>
      <c r="T37" s="202"/>
      <c r="U37" s="203"/>
      <c r="V37" s="204"/>
      <c r="W37" s="203"/>
      <c r="X37" s="205"/>
      <c r="Y37" s="91"/>
      <c r="Z37" s="92"/>
    </row>
    <row r="38" spans="1:26" ht="75" customHeight="1" thickBot="1" x14ac:dyDescent="0.3">
      <c r="A38" s="395"/>
      <c r="B38" s="395"/>
      <c r="C38" s="387"/>
      <c r="D38" s="389"/>
      <c r="E38" s="397"/>
      <c r="F38" s="59" t="s">
        <v>149</v>
      </c>
      <c r="G38" s="59" t="s">
        <v>141</v>
      </c>
      <c r="H38" s="168" t="s">
        <v>206</v>
      </c>
      <c r="I38" s="168" t="s">
        <v>138</v>
      </c>
      <c r="J38" s="165">
        <v>79.5</v>
      </c>
      <c r="K38" s="385"/>
      <c r="L38" s="378"/>
      <c r="M38" s="378"/>
      <c r="N38" s="73" t="str">
        <f t="shared" si="2"/>
        <v>EXCESSIVAMENTE ELEVADO</v>
      </c>
      <c r="O38" s="69">
        <f>(J38-K32)/K32</f>
        <v>0.36883532160865823</v>
      </c>
      <c r="P38" s="75" t="s">
        <v>76</v>
      </c>
      <c r="Q38" s="375"/>
      <c r="R38" s="372"/>
      <c r="T38" s="93">
        <f>AVERAGE(J33:J37)</f>
        <v>56.898000000000003</v>
      </c>
      <c r="U38" s="94">
        <f>_xlfn.STDEV.S(J33:J37)</f>
        <v>6.815021643399235</v>
      </c>
      <c r="V38" s="95">
        <f>(U38/T38)*100</f>
        <v>11.97761194312495</v>
      </c>
      <c r="W38" s="96" t="str">
        <f>IF(V38&gt;25,"Mediana","Média")</f>
        <v>Média</v>
      </c>
      <c r="X38" s="97">
        <f>MIN(J33:J37)</f>
        <v>48</v>
      </c>
      <c r="Y38" s="98" t="s">
        <v>70</v>
      </c>
      <c r="Z38" s="99" t="s">
        <v>71</v>
      </c>
    </row>
    <row r="39" spans="1:26" s="20" customFormat="1" ht="21.75" customHeight="1" x14ac:dyDescent="0.25">
      <c r="A39" s="379" t="s">
        <v>68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70"/>
      <c r="V39" s="51"/>
    </row>
    <row r="40" spans="1:26" ht="58.9" customHeight="1" thickBot="1" x14ac:dyDescent="0.3">
      <c r="A40" s="419">
        <v>23</v>
      </c>
      <c r="B40" s="394"/>
      <c r="C40" s="386" t="s">
        <v>110</v>
      </c>
      <c r="D40" s="388" t="s">
        <v>107</v>
      </c>
      <c r="E40" s="396">
        <v>150</v>
      </c>
      <c r="F40" s="175" t="s">
        <v>163</v>
      </c>
      <c r="G40" s="180" t="s">
        <v>199</v>
      </c>
      <c r="H40" s="23" t="s">
        <v>164</v>
      </c>
      <c r="I40" s="23" t="s">
        <v>138</v>
      </c>
      <c r="J40" s="176">
        <v>43.82</v>
      </c>
      <c r="K40" s="383">
        <f>AVERAGE(J40:J46)</f>
        <v>69.624285714285719</v>
      </c>
      <c r="L40" s="376">
        <f>K40*1.25</f>
        <v>87.030357142857156</v>
      </c>
      <c r="M40" s="376">
        <f>K40*0.75</f>
        <v>52.218214285714289</v>
      </c>
      <c r="N40" s="73" t="str">
        <f t="shared" ref="N40:N46" si="3">IF(J40&gt;L$40,"EXCESSIVAMENTE ELEVADO",IF(J40&lt;M$40,"INEXEQUÍVEL","VÁLIDO"))</f>
        <v>INEXEQUÍVEL</v>
      </c>
      <c r="O40" s="69">
        <f>J40/K$40</f>
        <v>0.62937809056774108</v>
      </c>
      <c r="P40" s="74" t="s">
        <v>73</v>
      </c>
      <c r="Q40" s="373">
        <f>ROUND(AVERAGE(J42:J45),2)</f>
        <v>75.680000000000007</v>
      </c>
      <c r="R40" s="370">
        <f>E40*Q40</f>
        <v>11352.000000000002</v>
      </c>
    </row>
    <row r="41" spans="1:26" ht="91.5" customHeight="1" x14ac:dyDescent="0.25">
      <c r="A41" s="420"/>
      <c r="B41" s="395"/>
      <c r="C41" s="387"/>
      <c r="D41" s="389"/>
      <c r="E41" s="397"/>
      <c r="F41" s="175" t="s">
        <v>192</v>
      </c>
      <c r="G41" s="180" t="s">
        <v>199</v>
      </c>
      <c r="H41" s="59" t="s">
        <v>191</v>
      </c>
      <c r="I41" s="59" t="s">
        <v>138</v>
      </c>
      <c r="J41" s="176">
        <v>48.83</v>
      </c>
      <c r="K41" s="384"/>
      <c r="L41" s="377"/>
      <c r="M41" s="377"/>
      <c r="N41" s="73" t="str">
        <f t="shared" si="3"/>
        <v>INEXEQUÍVEL</v>
      </c>
      <c r="O41" s="69">
        <f>J41/K$40</f>
        <v>0.7013357408129347</v>
      </c>
      <c r="P41" s="74" t="s">
        <v>75</v>
      </c>
      <c r="Q41" s="374"/>
      <c r="R41" s="371"/>
      <c r="T41" s="483" t="s">
        <v>62</v>
      </c>
      <c r="U41" s="484"/>
      <c r="V41" s="484"/>
      <c r="W41" s="484"/>
      <c r="X41" s="485"/>
      <c r="Y41" s="486" t="s">
        <v>66</v>
      </c>
      <c r="Z41" s="487"/>
    </row>
    <row r="42" spans="1:26" ht="97.5" customHeight="1" x14ac:dyDescent="0.25">
      <c r="A42" s="420"/>
      <c r="B42" s="395"/>
      <c r="C42" s="387"/>
      <c r="D42" s="389"/>
      <c r="E42" s="397"/>
      <c r="F42" s="175" t="s">
        <v>235</v>
      </c>
      <c r="G42" s="180" t="s">
        <v>199</v>
      </c>
      <c r="H42" s="23" t="s">
        <v>236</v>
      </c>
      <c r="I42" s="23" t="s">
        <v>136</v>
      </c>
      <c r="J42" s="176">
        <v>66.02</v>
      </c>
      <c r="K42" s="384"/>
      <c r="L42" s="377"/>
      <c r="M42" s="377"/>
      <c r="N42" s="73" t="str">
        <f t="shared" si="3"/>
        <v>VÁLIDO</v>
      </c>
      <c r="O42" s="103">
        <f>J42/K40</f>
        <v>0.94823234913925758</v>
      </c>
      <c r="P42" s="102" t="s">
        <v>75</v>
      </c>
      <c r="Q42" s="374"/>
      <c r="R42" s="371"/>
      <c r="T42" s="44" t="s">
        <v>4</v>
      </c>
      <c r="U42" s="45" t="s">
        <v>63</v>
      </c>
      <c r="V42" s="50" t="s">
        <v>64</v>
      </c>
      <c r="W42" s="45" t="s">
        <v>65</v>
      </c>
      <c r="X42" s="46" t="s">
        <v>15</v>
      </c>
      <c r="Y42" s="47">
        <v>0.25</v>
      </c>
      <c r="Z42" s="48">
        <v>0.75</v>
      </c>
    </row>
    <row r="43" spans="1:26" ht="97.5" customHeight="1" thickBot="1" x14ac:dyDescent="0.3">
      <c r="A43" s="420"/>
      <c r="B43" s="395"/>
      <c r="C43" s="387"/>
      <c r="D43" s="389"/>
      <c r="E43" s="397"/>
      <c r="F43" s="328" t="s">
        <v>141</v>
      </c>
      <c r="G43" s="169" t="s">
        <v>304</v>
      </c>
      <c r="H43" s="23" t="s">
        <v>305</v>
      </c>
      <c r="I43" s="23" t="s">
        <v>138</v>
      </c>
      <c r="J43" s="176">
        <v>67.5</v>
      </c>
      <c r="K43" s="384"/>
      <c r="L43" s="377"/>
      <c r="M43" s="377"/>
      <c r="N43" s="335" t="str">
        <f t="shared" si="3"/>
        <v>VÁLIDO</v>
      </c>
      <c r="O43" s="103">
        <f>J43/K40</f>
        <v>0.96948929971069198</v>
      </c>
      <c r="P43" s="102" t="s">
        <v>75</v>
      </c>
      <c r="Q43" s="374"/>
      <c r="R43" s="371"/>
      <c r="T43" s="348">
        <f>AVERAGE(J42:J45)</f>
        <v>75.679999999999993</v>
      </c>
      <c r="U43" s="347">
        <f>_xlfn.STDEV.S(J42:J45)</f>
        <v>10.322803236847465</v>
      </c>
      <c r="V43" s="95">
        <f>(U43/T43)*100</f>
        <v>13.640067701965467</v>
      </c>
      <c r="W43" s="96" t="str">
        <f>IF(V43&gt;25,"Mediana","Média")</f>
        <v>Média</v>
      </c>
      <c r="X43" s="97">
        <f>MIN(J42:J45)</f>
        <v>66.02</v>
      </c>
      <c r="Y43" s="98" t="s">
        <v>70</v>
      </c>
      <c r="Z43" s="340" t="s">
        <v>71</v>
      </c>
    </row>
    <row r="44" spans="1:26" ht="97.5" customHeight="1" x14ac:dyDescent="0.25">
      <c r="A44" s="420"/>
      <c r="B44" s="395"/>
      <c r="C44" s="387"/>
      <c r="D44" s="389"/>
      <c r="E44" s="397"/>
      <c r="F44" s="59" t="s">
        <v>149</v>
      </c>
      <c r="G44" s="59" t="s">
        <v>141</v>
      </c>
      <c r="H44" s="168" t="s">
        <v>206</v>
      </c>
      <c r="I44" s="168" t="s">
        <v>138</v>
      </c>
      <c r="J44" s="165">
        <v>84.2</v>
      </c>
      <c r="K44" s="384"/>
      <c r="L44" s="377"/>
      <c r="M44" s="377"/>
      <c r="N44" s="335" t="str">
        <f t="shared" si="3"/>
        <v>VÁLIDO</v>
      </c>
      <c r="O44" s="103">
        <f>(J44-K40)/K40</f>
        <v>0.20934813386133735</v>
      </c>
      <c r="P44" s="102" t="s">
        <v>76</v>
      </c>
      <c r="Q44" s="374"/>
      <c r="R44" s="371"/>
      <c r="T44" s="345"/>
      <c r="U44" s="341"/>
      <c r="V44" s="342"/>
      <c r="W44" s="341"/>
      <c r="X44" s="341"/>
      <c r="Y44" s="343"/>
      <c r="Z44" s="346"/>
    </row>
    <row r="45" spans="1:26" ht="97.5" customHeight="1" x14ac:dyDescent="0.25">
      <c r="A45" s="420"/>
      <c r="B45" s="395"/>
      <c r="C45" s="387"/>
      <c r="D45" s="389"/>
      <c r="E45" s="397"/>
      <c r="F45" s="328" t="s">
        <v>300</v>
      </c>
      <c r="G45" s="168" t="s">
        <v>141</v>
      </c>
      <c r="H45" s="23" t="s">
        <v>299</v>
      </c>
      <c r="I45" s="23" t="s">
        <v>225</v>
      </c>
      <c r="J45" s="165">
        <v>85</v>
      </c>
      <c r="K45" s="384"/>
      <c r="L45" s="377"/>
      <c r="M45" s="377"/>
      <c r="N45" s="335" t="str">
        <f t="shared" si="3"/>
        <v>VÁLIDO</v>
      </c>
      <c r="O45" s="103">
        <f>(J45-K40)/K40</f>
        <v>0.22083837741346402</v>
      </c>
      <c r="P45" s="102" t="s">
        <v>76</v>
      </c>
      <c r="Q45" s="374"/>
      <c r="R45" s="371"/>
      <c r="T45" s="341"/>
      <c r="U45" s="341"/>
      <c r="V45" s="342"/>
      <c r="W45" s="341"/>
      <c r="X45" s="341"/>
      <c r="Y45" s="343"/>
      <c r="Z45" s="344"/>
    </row>
    <row r="46" spans="1:26" ht="84" customHeight="1" x14ac:dyDescent="0.25">
      <c r="A46" s="420"/>
      <c r="B46" s="395"/>
      <c r="C46" s="387"/>
      <c r="D46" s="389"/>
      <c r="E46" s="397"/>
      <c r="F46" s="331" t="s">
        <v>141</v>
      </c>
      <c r="G46" s="331" t="s">
        <v>304</v>
      </c>
      <c r="H46" s="23" t="s">
        <v>306</v>
      </c>
      <c r="I46" s="23" t="s">
        <v>136</v>
      </c>
      <c r="J46" s="165">
        <v>92</v>
      </c>
      <c r="K46" s="385"/>
      <c r="L46" s="378"/>
      <c r="M46" s="378"/>
      <c r="N46" s="102" t="str">
        <f t="shared" si="3"/>
        <v>EXCESSIVAMENTE ELEVADO</v>
      </c>
      <c r="O46" s="69">
        <f>(J46-K40)/K40</f>
        <v>0.32137800849457282</v>
      </c>
      <c r="P46" s="102" t="s">
        <v>76</v>
      </c>
      <c r="Q46" s="375"/>
      <c r="R46" s="372"/>
      <c r="T46" s="253"/>
      <c r="U46" s="254"/>
      <c r="V46" s="265"/>
      <c r="W46" s="264"/>
      <c r="X46" s="264"/>
      <c r="Y46" s="264"/>
      <c r="Z46" s="264"/>
    </row>
    <row r="47" spans="1:26" s="20" customFormat="1" ht="21.75" customHeight="1" x14ac:dyDescent="0.25">
      <c r="A47" s="381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287"/>
      <c r="V47" s="51"/>
    </row>
    <row r="48" spans="1:26" s="20" customFormat="1" ht="21.75" customHeight="1" x14ac:dyDescent="0.25">
      <c r="A48" s="415" t="s">
        <v>67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7"/>
      <c r="R48" s="117">
        <f>SUM(R16,R24,R32,R40)</f>
        <v>25640.800000000003</v>
      </c>
      <c r="V48" s="51"/>
    </row>
    <row r="49" spans="1:22" s="20" customFormat="1" ht="39" customHeight="1" x14ac:dyDescent="0.25">
      <c r="A49" s="31"/>
      <c r="B49" s="31"/>
      <c r="C49" s="31"/>
      <c r="D49" s="31"/>
      <c r="E49" s="31"/>
      <c r="F49" s="31"/>
      <c r="G49" s="43"/>
      <c r="H49" s="43"/>
      <c r="I49" s="31"/>
      <c r="J49" s="31"/>
      <c r="K49" s="31"/>
      <c r="L49" s="31"/>
      <c r="M49" s="31"/>
      <c r="N49" s="31"/>
      <c r="O49" s="31"/>
      <c r="P49" s="31"/>
      <c r="Q49" s="52"/>
      <c r="R49" s="32"/>
      <c r="V49" s="51"/>
    </row>
    <row r="50" spans="1:22" s="20" customFormat="1" ht="135.6" customHeight="1" x14ac:dyDescent="0.25">
      <c r="A50" s="412" t="s">
        <v>308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20" t="s">
        <v>79</v>
      </c>
    </row>
    <row r="51" spans="1:22" ht="15" customHeight="1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22" ht="15" customHeight="1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22" ht="15" customHeight="1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22" ht="15" customHeight="1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1:22" ht="15" customHeight="1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22" ht="15" customHeight="1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22" ht="15" customHeight="1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1:22" ht="18.75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1:22" ht="51.6" customHeight="1" x14ac:dyDescent="0.2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V59"/>
    </row>
    <row r="60" spans="1:22" x14ac:dyDescent="0.25">
      <c r="R60" s="22"/>
      <c r="V60"/>
    </row>
    <row r="61" spans="1:22" x14ac:dyDescent="0.25">
      <c r="R61" s="22"/>
      <c r="V61"/>
    </row>
    <row r="62" spans="1:22" x14ac:dyDescent="0.25">
      <c r="R62" s="22"/>
      <c r="V62"/>
    </row>
    <row r="63" spans="1:22" ht="15" customHeight="1" x14ac:dyDescent="0.25">
      <c r="R63" s="22"/>
      <c r="V63"/>
    </row>
    <row r="75" ht="58.15" customHeight="1" x14ac:dyDescent="0.25"/>
  </sheetData>
  <mergeCells count="84">
    <mergeCell ref="T16:X17"/>
    <mergeCell ref="Y16:Z17"/>
    <mergeCell ref="T19:T21"/>
    <mergeCell ref="U19:U21"/>
    <mergeCell ref="V19:V21"/>
    <mergeCell ref="W19:W21"/>
    <mergeCell ref="X19:X21"/>
    <mergeCell ref="Y19:Y21"/>
    <mergeCell ref="Z19:Z21"/>
    <mergeCell ref="T41:X41"/>
    <mergeCell ref="Y41:Z41"/>
    <mergeCell ref="K40:K46"/>
    <mergeCell ref="L40:L46"/>
    <mergeCell ref="M40:M46"/>
    <mergeCell ref="Q40:Q46"/>
    <mergeCell ref="R40:R46"/>
    <mergeCell ref="R32:R38"/>
    <mergeCell ref="Q32:Q38"/>
    <mergeCell ref="K32:K38"/>
    <mergeCell ref="L32:L38"/>
    <mergeCell ref="M32:M38"/>
    <mergeCell ref="K24:K30"/>
    <mergeCell ref="L24:L30"/>
    <mergeCell ref="M24:M30"/>
    <mergeCell ref="Q24:Q30"/>
    <mergeCell ref="R24:R30"/>
    <mergeCell ref="E24:E30"/>
    <mergeCell ref="A40:A46"/>
    <mergeCell ref="B40:B46"/>
    <mergeCell ref="C40:C46"/>
    <mergeCell ref="D40:D46"/>
    <mergeCell ref="E40:E46"/>
    <mergeCell ref="A32:A38"/>
    <mergeCell ref="B32:B38"/>
    <mergeCell ref="C32:C38"/>
    <mergeCell ref="D32:D38"/>
    <mergeCell ref="A48:Q48"/>
    <mergeCell ref="A50:R50"/>
    <mergeCell ref="AB21:AL21"/>
    <mergeCell ref="T24:X24"/>
    <mergeCell ref="Y24:Z24"/>
    <mergeCell ref="A31:Q31"/>
    <mergeCell ref="T34:X34"/>
    <mergeCell ref="Y34:Z34"/>
    <mergeCell ref="A39:Q39"/>
    <mergeCell ref="A47:R47"/>
    <mergeCell ref="A23:Q23"/>
    <mergeCell ref="AB23:AK23"/>
    <mergeCell ref="E16:E22"/>
    <mergeCell ref="E32:E38"/>
    <mergeCell ref="A16:A22"/>
    <mergeCell ref="B16:B22"/>
    <mergeCell ref="C16:C22"/>
    <mergeCell ref="D16:D22"/>
    <mergeCell ref="A24:A30"/>
    <mergeCell ref="B24:B30"/>
    <mergeCell ref="C24:C30"/>
    <mergeCell ref="D24:D30"/>
    <mergeCell ref="AC16:AJ16"/>
    <mergeCell ref="AB18:AL18"/>
    <mergeCell ref="A8:Q8"/>
    <mergeCell ref="A11:R11"/>
    <mergeCell ref="AC13:AJ13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Q14:R14"/>
    <mergeCell ref="F14:F15"/>
    <mergeCell ref="G14:G15"/>
    <mergeCell ref="H14:H15"/>
    <mergeCell ref="I14:I15"/>
    <mergeCell ref="J14:J15"/>
    <mergeCell ref="R16:R22"/>
    <mergeCell ref="K14:K15"/>
    <mergeCell ref="K16:K22"/>
    <mergeCell ref="L16:L22"/>
    <mergeCell ref="M16:M22"/>
    <mergeCell ref="Q16:Q22"/>
  </mergeCells>
  <conditionalFormatting sqref="O16 N34:N38 N16:N22">
    <cfRule type="cellIs" dxfId="1176" priority="1440" operator="lessThan">
      <formula>"K$25"</formula>
    </cfRule>
    <cfRule type="cellIs" dxfId="1175" priority="1441" operator="greaterThan">
      <formula>"J$25"</formula>
    </cfRule>
  </conditionalFormatting>
  <conditionalFormatting sqref="O16 N34:N38 N16:N22">
    <cfRule type="cellIs" dxfId="1174" priority="1438" operator="lessThan">
      <formula>"K$25"</formula>
    </cfRule>
    <cfRule type="cellIs" dxfId="1173" priority="1439" operator="greaterThan">
      <formula>"J&amp;25"</formula>
    </cfRule>
  </conditionalFormatting>
  <conditionalFormatting sqref="N6:P7 N10:P10 N76:P1048576 N49:P49 O60:P75 N12:P13 O16 N34:N38 N14:N22">
    <cfRule type="containsText" dxfId="1172" priority="1437" operator="containsText" text="Excessivamente elevado">
      <formula>NOT(ISERROR(SEARCH("Excessivamente elevado",N6)))</formula>
    </cfRule>
  </conditionalFormatting>
  <conditionalFormatting sqref="O14">
    <cfRule type="containsText" dxfId="1171" priority="1436" operator="containsText" text="Excessivamente elevado">
      <formula>NOT(ISERROR(SEARCH("Excessivamente elevado",O14)))</formula>
    </cfRule>
  </conditionalFormatting>
  <conditionalFormatting sqref="N23:P23">
    <cfRule type="containsText" dxfId="1170" priority="1435" operator="containsText" text="Excessivamente elevado">
      <formula>NOT(ISERROR(SEARCH("Excessivamente elevado",N23)))</formula>
    </cfRule>
  </conditionalFormatting>
  <conditionalFormatting sqref="N24:N30">
    <cfRule type="cellIs" dxfId="1169" priority="1407" operator="lessThan">
      <formula>"K$25"</formula>
    </cfRule>
    <cfRule type="cellIs" dxfId="1168" priority="1408" operator="greaterThan">
      <formula>"J$25"</formula>
    </cfRule>
  </conditionalFormatting>
  <conditionalFormatting sqref="P24 N24:N30">
    <cfRule type="cellIs" dxfId="1167" priority="1405" operator="lessThan">
      <formula>"K$25"</formula>
    </cfRule>
    <cfRule type="cellIs" dxfId="1166" priority="1406" operator="greaterThan">
      <formula>"J&amp;25"</formula>
    </cfRule>
  </conditionalFormatting>
  <conditionalFormatting sqref="P24 N24:N30">
    <cfRule type="containsText" dxfId="1165" priority="1404" operator="containsText" text="Excessivamente elevado">
      <formula>NOT(ISERROR(SEARCH("Excessivamente elevado",N24)))</formula>
    </cfRule>
  </conditionalFormatting>
  <conditionalFormatting sqref="P24">
    <cfRule type="containsText" priority="1409" operator="containsText" text="Excessivamente elevado">
      <formula>NOT(ISERROR(SEARCH("Excessivamente elevado",P24)))</formula>
    </cfRule>
    <cfRule type="containsText" dxfId="1164" priority="1410" operator="containsText" text="Válido">
      <formula>NOT(ISERROR(SEARCH("Válido",P24)))</formula>
    </cfRule>
    <cfRule type="containsText" dxfId="1163" priority="1411" operator="containsText" text="Inexequível">
      <formula>NOT(ISERROR(SEARCH("Inexequível",P24)))</formula>
    </cfRule>
    <cfRule type="aboveAverage" dxfId="1162" priority="1412" aboveAverage="0"/>
  </conditionalFormatting>
  <conditionalFormatting sqref="N32:N38">
    <cfRule type="cellIs" dxfId="1161" priority="1390" operator="lessThan">
      <formula>"K$25"</formula>
    </cfRule>
    <cfRule type="cellIs" dxfId="1160" priority="1391" operator="greaterThan">
      <formula>"J$25"</formula>
    </cfRule>
  </conditionalFormatting>
  <conditionalFormatting sqref="N32:N38">
    <cfRule type="cellIs" dxfId="1159" priority="1388" operator="lessThan">
      <formula>"K$25"</formula>
    </cfRule>
    <cfRule type="cellIs" dxfId="1158" priority="1389" operator="greaterThan">
      <formula>"J&amp;25"</formula>
    </cfRule>
  </conditionalFormatting>
  <conditionalFormatting sqref="N32:N38">
    <cfRule type="containsText" dxfId="1157" priority="1387" operator="containsText" text="Excessivamente elevado">
      <formula>NOT(ISERROR(SEARCH("Excessivamente elevado",N32)))</formula>
    </cfRule>
  </conditionalFormatting>
  <conditionalFormatting sqref="N40:N45">
    <cfRule type="cellIs" dxfId="1156" priority="1385" operator="lessThan">
      <formula>"K$25"</formula>
    </cfRule>
    <cfRule type="cellIs" dxfId="1155" priority="1386" operator="greaterThan">
      <formula>"J$25"</formula>
    </cfRule>
  </conditionalFormatting>
  <conditionalFormatting sqref="N40:N45">
    <cfRule type="cellIs" dxfId="1154" priority="1383" operator="lessThan">
      <formula>"K$25"</formula>
    </cfRule>
    <cfRule type="cellIs" dxfId="1153" priority="1384" operator="greaterThan">
      <formula>"J&amp;25"</formula>
    </cfRule>
  </conditionalFormatting>
  <conditionalFormatting sqref="N40:N45">
    <cfRule type="containsText" dxfId="1152" priority="1382" operator="containsText" text="Excessivamente elevado">
      <formula>NOT(ISERROR(SEARCH("Excessivamente elevado",N40)))</formula>
    </cfRule>
  </conditionalFormatting>
  <conditionalFormatting sqref="O40">
    <cfRule type="cellIs" dxfId="1151" priority="1357" operator="lessThan">
      <formula>"K$25"</formula>
    </cfRule>
    <cfRule type="cellIs" dxfId="1150" priority="1358" operator="greaterThan">
      <formula>"J$25"</formula>
    </cfRule>
  </conditionalFormatting>
  <conditionalFormatting sqref="O40">
    <cfRule type="cellIs" dxfId="1149" priority="1355" operator="lessThan">
      <formula>"K$25"</formula>
    </cfRule>
    <cfRule type="cellIs" dxfId="1148" priority="1356" operator="greaterThan">
      <formula>"J&amp;25"</formula>
    </cfRule>
  </conditionalFormatting>
  <conditionalFormatting sqref="O40">
    <cfRule type="containsText" dxfId="1147" priority="1354" operator="containsText" text="Excessivamente elevado">
      <formula>NOT(ISERROR(SEARCH("Excessivamente elevado",O40)))</formula>
    </cfRule>
  </conditionalFormatting>
  <conditionalFormatting sqref="O40">
    <cfRule type="containsText" priority="1359" operator="containsText" text="Excessivamente elevado">
      <formula>NOT(ISERROR(SEARCH("Excessivamente elevado",O40)))</formula>
    </cfRule>
    <cfRule type="containsText" dxfId="1146" priority="1360" operator="containsText" text="Válido">
      <formula>NOT(ISERROR(SEARCH("Válido",O40)))</formula>
    </cfRule>
    <cfRule type="containsText" dxfId="1145" priority="1361" operator="containsText" text="Inexequível">
      <formula>NOT(ISERROR(SEARCH("Inexequível",O40)))</formula>
    </cfRule>
    <cfRule type="aboveAverage" dxfId="1144" priority="1362" aboveAverage="0"/>
  </conditionalFormatting>
  <conditionalFormatting sqref="P40">
    <cfRule type="cellIs" dxfId="1143" priority="1348" operator="lessThan">
      <formula>"K$25"</formula>
    </cfRule>
    <cfRule type="cellIs" dxfId="1142" priority="1349" operator="greaterThan">
      <formula>"J&amp;25"</formula>
    </cfRule>
  </conditionalFormatting>
  <conditionalFormatting sqref="P40">
    <cfRule type="containsText" dxfId="1141" priority="1347" operator="containsText" text="Excessivamente elevado">
      <formula>NOT(ISERROR(SEARCH("Excessivamente elevado",P40)))</formula>
    </cfRule>
  </conditionalFormatting>
  <conditionalFormatting sqref="P40">
    <cfRule type="containsText" priority="1350" operator="containsText" text="Excessivamente elevado">
      <formula>NOT(ISERROR(SEARCH("Excessivamente elevado",P40)))</formula>
    </cfRule>
    <cfRule type="containsText" dxfId="1140" priority="1351" operator="containsText" text="Válido">
      <formula>NOT(ISERROR(SEARCH("Válido",P40)))</formula>
    </cfRule>
    <cfRule type="containsText" dxfId="1139" priority="1352" operator="containsText" text="Inexequível">
      <formula>NOT(ISERROR(SEARCH("Inexequível",P40)))</formula>
    </cfRule>
    <cfRule type="aboveAverage" dxfId="1138" priority="1353" aboveAverage="0"/>
  </conditionalFormatting>
  <conditionalFormatting sqref="P40">
    <cfRule type="cellIs" dxfId="1137" priority="1341" operator="lessThan">
      <formula>"K$25"</formula>
    </cfRule>
    <cfRule type="cellIs" dxfId="1136" priority="1342" operator="greaterThan">
      <formula>"J&amp;25"</formula>
    </cfRule>
  </conditionalFormatting>
  <conditionalFormatting sqref="P40">
    <cfRule type="containsText" dxfId="1135" priority="1340" operator="containsText" text="Excessivamente elevado">
      <formula>NOT(ISERROR(SEARCH("Excessivamente elevado",P40)))</formula>
    </cfRule>
  </conditionalFormatting>
  <conditionalFormatting sqref="P40">
    <cfRule type="containsText" priority="1343" operator="containsText" text="Excessivamente elevado">
      <formula>NOT(ISERROR(SEARCH("Excessivamente elevado",P40)))</formula>
    </cfRule>
    <cfRule type="containsText" dxfId="1134" priority="1344" operator="containsText" text="Válido">
      <formula>NOT(ISERROR(SEARCH("Válido",P40)))</formula>
    </cfRule>
    <cfRule type="containsText" dxfId="1133" priority="1345" operator="containsText" text="Inexequível">
      <formula>NOT(ISERROR(SEARCH("Inexequível",P40)))</formula>
    </cfRule>
    <cfRule type="aboveAverage" dxfId="1132" priority="1346" aboveAverage="0"/>
  </conditionalFormatting>
  <conditionalFormatting sqref="N48:P48">
    <cfRule type="containsText" dxfId="1131" priority="1303" operator="containsText" text="Excessivamente elevado">
      <formula>NOT(ISERROR(SEARCH("Excessivamente elevado",N48)))</formula>
    </cfRule>
  </conditionalFormatting>
  <conditionalFormatting sqref="O16">
    <cfRule type="containsText" priority="1450" operator="containsText" text="Excessivamente elevado">
      <formula>NOT(ISERROR(SEARCH("Excessivamente elevado",O16)))</formula>
    </cfRule>
    <cfRule type="containsText" dxfId="1130" priority="1451" operator="containsText" text="Válido">
      <formula>NOT(ISERROR(SEARCH("Válido",O16)))</formula>
    </cfRule>
    <cfRule type="containsText" dxfId="1129" priority="1452" operator="containsText" text="Inexequível">
      <formula>NOT(ISERROR(SEARCH("Inexequível",O16)))</formula>
    </cfRule>
    <cfRule type="aboveAverage" dxfId="1128" priority="1453" aboveAverage="0"/>
  </conditionalFormatting>
  <conditionalFormatting sqref="O16">
    <cfRule type="cellIs" dxfId="1127" priority="1041" operator="between">
      <formula>75</formula>
      <formula>100</formula>
    </cfRule>
  </conditionalFormatting>
  <conditionalFormatting sqref="O24">
    <cfRule type="cellIs" dxfId="1126" priority="1035" operator="lessThan">
      <formula>"K$25"</formula>
    </cfRule>
    <cfRule type="cellIs" dxfId="1125" priority="1036" operator="greaterThan">
      <formula>"J$25"</formula>
    </cfRule>
  </conditionalFormatting>
  <conditionalFormatting sqref="O24">
    <cfRule type="cellIs" dxfId="1124" priority="1033" operator="lessThan">
      <formula>"K$25"</formula>
    </cfRule>
    <cfRule type="cellIs" dxfId="1123" priority="1034" operator="greaterThan">
      <formula>"J&amp;25"</formula>
    </cfRule>
  </conditionalFormatting>
  <conditionalFormatting sqref="O24">
    <cfRule type="containsText" dxfId="1122" priority="1032" operator="containsText" text="Excessivamente elevado">
      <formula>NOT(ISERROR(SEARCH("Excessivamente elevado",O24)))</formula>
    </cfRule>
  </conditionalFormatting>
  <conditionalFormatting sqref="O24">
    <cfRule type="containsText" priority="1037" operator="containsText" text="Excessivamente elevado">
      <formula>NOT(ISERROR(SEARCH("Excessivamente elevado",O24)))</formula>
    </cfRule>
    <cfRule type="containsText" dxfId="1121" priority="1038" operator="containsText" text="Válido">
      <formula>NOT(ISERROR(SEARCH("Válido",O24)))</formula>
    </cfRule>
    <cfRule type="containsText" dxfId="1120" priority="1039" operator="containsText" text="Inexequível">
      <formula>NOT(ISERROR(SEARCH("Inexequível",O24)))</formula>
    </cfRule>
    <cfRule type="aboveAverage" dxfId="1119" priority="1040" aboveAverage="0"/>
  </conditionalFormatting>
  <conditionalFormatting sqref="O24">
    <cfRule type="cellIs" dxfId="1118" priority="1031" operator="between">
      <formula>75</formula>
      <formula>100</formula>
    </cfRule>
  </conditionalFormatting>
  <conditionalFormatting sqref="N31:P31">
    <cfRule type="containsText" dxfId="1117" priority="343" operator="containsText" text="Excessivamente elevado">
      <formula>NOT(ISERROR(SEARCH("Excessivamente elevado",N31)))</formula>
    </cfRule>
  </conditionalFormatting>
  <conditionalFormatting sqref="N39:P39">
    <cfRule type="containsText" dxfId="1116" priority="342" operator="containsText" text="Excessivamente elevado">
      <formula>NOT(ISERROR(SEARCH("Excessivamente elevado",N39)))</formula>
    </cfRule>
  </conditionalFormatting>
  <conditionalFormatting sqref="N16:N22">
    <cfRule type="containsText" priority="7789" operator="containsText" text="Excessivamente elevado">
      <formula>NOT(ISERROR(SEARCH("Excessivamente elevado",N16)))</formula>
    </cfRule>
    <cfRule type="containsText" dxfId="1115" priority="7790" operator="containsText" text="Válido">
      <formula>NOT(ISERROR(SEARCH("Válido",N16)))</formula>
    </cfRule>
    <cfRule type="containsText" dxfId="1114" priority="7791" operator="containsText" text="Inexequível">
      <formula>NOT(ISERROR(SEARCH("Inexequível",N16)))</formula>
    </cfRule>
    <cfRule type="aboveAverage" dxfId="1113" priority="7792" aboveAverage="0"/>
  </conditionalFormatting>
  <conditionalFormatting sqref="N24:N30">
    <cfRule type="containsText" priority="7793" operator="containsText" text="Excessivamente elevado">
      <formula>NOT(ISERROR(SEARCH("Excessivamente elevado",N24)))</formula>
    </cfRule>
    <cfRule type="containsText" dxfId="1112" priority="7794" operator="containsText" text="Válido">
      <formula>NOT(ISERROR(SEARCH("Válido",N24)))</formula>
    </cfRule>
    <cfRule type="containsText" dxfId="1111" priority="7795" operator="containsText" text="Inexequível">
      <formula>NOT(ISERROR(SEARCH("Inexequível",N24)))</formula>
    </cfRule>
    <cfRule type="aboveAverage" dxfId="1110" priority="7796" aboveAverage="0"/>
  </conditionalFormatting>
  <conditionalFormatting sqref="N32:N38">
    <cfRule type="containsText" priority="7797" operator="containsText" text="Excessivamente elevado">
      <formula>NOT(ISERROR(SEARCH("Excessivamente elevado",N32)))</formula>
    </cfRule>
    <cfRule type="containsText" dxfId="1109" priority="7798" operator="containsText" text="Válido">
      <formula>NOT(ISERROR(SEARCH("Válido",N32)))</formula>
    </cfRule>
    <cfRule type="containsText" dxfId="1108" priority="7799" operator="containsText" text="Inexequível">
      <formula>NOT(ISERROR(SEARCH("Inexequível",N32)))</formula>
    </cfRule>
    <cfRule type="aboveAverage" dxfId="1107" priority="7800" aboveAverage="0"/>
  </conditionalFormatting>
  <conditionalFormatting sqref="N40:N45">
    <cfRule type="containsText" priority="7801" operator="containsText" text="Excessivamente elevado">
      <formula>NOT(ISERROR(SEARCH("Excessivamente elevado",N40)))</formula>
    </cfRule>
    <cfRule type="containsText" dxfId="1106" priority="7802" operator="containsText" text="Válido">
      <formula>NOT(ISERROR(SEARCH("Válido",N40)))</formula>
    </cfRule>
    <cfRule type="containsText" dxfId="1105" priority="7803" operator="containsText" text="Inexequível">
      <formula>NOT(ISERROR(SEARCH("Inexequível",N40)))</formula>
    </cfRule>
    <cfRule type="aboveAverage" dxfId="1104" priority="7804" aboveAverage="0"/>
  </conditionalFormatting>
  <conditionalFormatting sqref="P22">
    <cfRule type="cellIs" dxfId="1103" priority="160" operator="lessThan">
      <formula>"K$25"</formula>
    </cfRule>
    <cfRule type="cellIs" dxfId="1102" priority="161" operator="greaterThan">
      <formula>"J&amp;25"</formula>
    </cfRule>
  </conditionalFormatting>
  <conditionalFormatting sqref="P22">
    <cfRule type="containsText" dxfId="1101" priority="159" operator="containsText" text="Excessivamente elevado">
      <formula>NOT(ISERROR(SEARCH("Excessivamente elevado",P22)))</formula>
    </cfRule>
  </conditionalFormatting>
  <conditionalFormatting sqref="P22">
    <cfRule type="containsText" priority="162" operator="containsText" text="Excessivamente elevado">
      <formula>NOT(ISERROR(SEARCH("Excessivamente elevado",P22)))</formula>
    </cfRule>
    <cfRule type="containsText" dxfId="1100" priority="163" operator="containsText" text="Válido">
      <formula>NOT(ISERROR(SEARCH("Válido",P22)))</formula>
    </cfRule>
    <cfRule type="containsText" dxfId="1099" priority="164" operator="containsText" text="Inexequível">
      <formula>NOT(ISERROR(SEARCH("Inexequível",P22)))</formula>
    </cfRule>
    <cfRule type="aboveAverage" dxfId="1098" priority="165" aboveAverage="0"/>
  </conditionalFormatting>
  <conditionalFormatting sqref="O22">
    <cfRule type="cellIs" dxfId="1097" priority="153" operator="lessThan">
      <formula>"K$25"</formula>
    </cfRule>
    <cfRule type="cellIs" dxfId="1096" priority="154" operator="greaterThan">
      <formula>"J$25"</formula>
    </cfRule>
  </conditionalFormatting>
  <conditionalFormatting sqref="O22">
    <cfRule type="cellIs" dxfId="1095" priority="151" operator="lessThan">
      <formula>"K$25"</formula>
    </cfRule>
    <cfRule type="cellIs" dxfId="1094" priority="152" operator="greaterThan">
      <formula>"J&amp;25"</formula>
    </cfRule>
  </conditionalFormatting>
  <conditionalFormatting sqref="O22">
    <cfRule type="containsText" dxfId="1093" priority="150" operator="containsText" text="Excessivamente elevado">
      <formula>NOT(ISERROR(SEARCH("Excessivamente elevado",O22)))</formula>
    </cfRule>
  </conditionalFormatting>
  <conditionalFormatting sqref="O22">
    <cfRule type="containsText" priority="155" operator="containsText" text="Excessivamente elevado">
      <formula>NOT(ISERROR(SEARCH("Excessivamente elevado",O22)))</formula>
    </cfRule>
    <cfRule type="containsText" dxfId="1092" priority="156" operator="containsText" text="Válido">
      <formula>NOT(ISERROR(SEARCH("Válido",O22)))</formula>
    </cfRule>
    <cfRule type="containsText" dxfId="1091" priority="157" operator="containsText" text="Inexequível">
      <formula>NOT(ISERROR(SEARCH("Inexequível",O22)))</formula>
    </cfRule>
    <cfRule type="aboveAverage" dxfId="1090" priority="158" aboveAverage="0"/>
  </conditionalFormatting>
  <conditionalFormatting sqref="O22">
    <cfRule type="cellIs" dxfId="1089" priority="149" operator="between">
      <formula>75</formula>
      <formula>100</formula>
    </cfRule>
  </conditionalFormatting>
  <conditionalFormatting sqref="P16">
    <cfRule type="cellIs" dxfId="1088" priority="143" operator="lessThan">
      <formula>"K$25"</formula>
    </cfRule>
    <cfRule type="cellIs" dxfId="1087" priority="144" operator="greaterThan">
      <formula>"J&amp;25"</formula>
    </cfRule>
  </conditionalFormatting>
  <conditionalFormatting sqref="P16">
    <cfRule type="containsText" dxfId="1086" priority="142" operator="containsText" text="Excessivamente elevado">
      <formula>NOT(ISERROR(SEARCH("Excessivamente elevado",P16)))</formula>
    </cfRule>
  </conditionalFormatting>
  <conditionalFormatting sqref="P16">
    <cfRule type="containsText" priority="145" operator="containsText" text="Excessivamente elevado">
      <formula>NOT(ISERROR(SEARCH("Excessivamente elevado",P16)))</formula>
    </cfRule>
    <cfRule type="containsText" dxfId="1085" priority="146" operator="containsText" text="Válido">
      <formula>NOT(ISERROR(SEARCH("Válido",P16)))</formula>
    </cfRule>
    <cfRule type="containsText" dxfId="1084" priority="147" operator="containsText" text="Inexequível">
      <formula>NOT(ISERROR(SEARCH("Inexequível",P16)))</formula>
    </cfRule>
    <cfRule type="aboveAverage" dxfId="1083" priority="148" aboveAverage="0"/>
  </conditionalFormatting>
  <conditionalFormatting sqref="P30">
    <cfRule type="cellIs" dxfId="1082" priority="136" operator="lessThan">
      <formula>"K$25"</formula>
    </cfRule>
    <cfRule type="cellIs" dxfId="1081" priority="137" operator="greaterThan">
      <formula>"J&amp;25"</formula>
    </cfRule>
  </conditionalFormatting>
  <conditionalFormatting sqref="P30">
    <cfRule type="containsText" dxfId="1080" priority="135" operator="containsText" text="Excessivamente elevado">
      <formula>NOT(ISERROR(SEARCH("Excessivamente elevado",P30)))</formula>
    </cfRule>
  </conditionalFormatting>
  <conditionalFormatting sqref="P30">
    <cfRule type="containsText" priority="138" operator="containsText" text="Excessivamente elevado">
      <formula>NOT(ISERROR(SEARCH("Excessivamente elevado",P30)))</formula>
    </cfRule>
    <cfRule type="containsText" dxfId="1079" priority="139" operator="containsText" text="Válido">
      <formula>NOT(ISERROR(SEARCH("Válido",P30)))</formula>
    </cfRule>
    <cfRule type="containsText" dxfId="1078" priority="140" operator="containsText" text="Inexequível">
      <formula>NOT(ISERROR(SEARCH("Inexequível",P30)))</formula>
    </cfRule>
    <cfRule type="aboveAverage" dxfId="1077" priority="141" aboveAverage="0"/>
  </conditionalFormatting>
  <conditionalFormatting sqref="O30">
    <cfRule type="cellIs" dxfId="1076" priority="122" operator="lessThan">
      <formula>"K$25"</formula>
    </cfRule>
    <cfRule type="cellIs" dxfId="1075" priority="123" operator="greaterThan">
      <formula>"J$25"</formula>
    </cfRule>
  </conditionalFormatting>
  <conditionalFormatting sqref="O30">
    <cfRule type="cellIs" dxfId="1074" priority="120" operator="lessThan">
      <formula>"K$25"</formula>
    </cfRule>
    <cfRule type="cellIs" dxfId="1073" priority="121" operator="greaterThan">
      <formula>"J&amp;25"</formula>
    </cfRule>
  </conditionalFormatting>
  <conditionalFormatting sqref="O30">
    <cfRule type="containsText" dxfId="1072" priority="119" operator="containsText" text="Excessivamente elevado">
      <formula>NOT(ISERROR(SEARCH("Excessivamente elevado",O30)))</formula>
    </cfRule>
  </conditionalFormatting>
  <conditionalFormatting sqref="O30">
    <cfRule type="containsText" priority="124" operator="containsText" text="Excessivamente elevado">
      <formula>NOT(ISERROR(SEARCH("Excessivamente elevado",O30)))</formula>
    </cfRule>
    <cfRule type="containsText" dxfId="1071" priority="125" operator="containsText" text="Válido">
      <formula>NOT(ISERROR(SEARCH("Válido",O30)))</formula>
    </cfRule>
    <cfRule type="containsText" dxfId="1070" priority="126" operator="containsText" text="Inexequível">
      <formula>NOT(ISERROR(SEARCH("Inexequível",O30)))</formula>
    </cfRule>
    <cfRule type="aboveAverage" dxfId="1069" priority="127" aboveAverage="0"/>
  </conditionalFormatting>
  <conditionalFormatting sqref="P38">
    <cfRule type="cellIs" dxfId="1068" priority="113" operator="lessThan">
      <formula>"K$25"</formula>
    </cfRule>
    <cfRule type="cellIs" dxfId="1067" priority="114" operator="greaterThan">
      <formula>"J&amp;25"</formula>
    </cfRule>
  </conditionalFormatting>
  <conditionalFormatting sqref="P38">
    <cfRule type="containsText" dxfId="1066" priority="112" operator="containsText" text="Excessivamente elevado">
      <formula>NOT(ISERROR(SEARCH("Excessivamente elevado",P38)))</formula>
    </cfRule>
  </conditionalFormatting>
  <conditionalFormatting sqref="P38">
    <cfRule type="containsText" priority="115" operator="containsText" text="Excessivamente elevado">
      <formula>NOT(ISERROR(SEARCH("Excessivamente elevado",P38)))</formula>
    </cfRule>
    <cfRule type="containsText" dxfId="1065" priority="116" operator="containsText" text="Válido">
      <formula>NOT(ISERROR(SEARCH("Válido",P38)))</formula>
    </cfRule>
    <cfRule type="containsText" dxfId="1064" priority="117" operator="containsText" text="Inexequível">
      <formula>NOT(ISERROR(SEARCH("Inexequível",P38)))</formula>
    </cfRule>
    <cfRule type="aboveAverage" dxfId="1063" priority="118" aboveAverage="0"/>
  </conditionalFormatting>
  <conditionalFormatting sqref="O38">
    <cfRule type="cellIs" dxfId="1062" priority="81" operator="lessThan">
      <formula>"K$25"</formula>
    </cfRule>
    <cfRule type="cellIs" dxfId="1061" priority="82" operator="greaterThan">
      <formula>"J$25"</formula>
    </cfRule>
  </conditionalFormatting>
  <conditionalFormatting sqref="O38">
    <cfRule type="cellIs" dxfId="1060" priority="79" operator="lessThan">
      <formula>"K$25"</formula>
    </cfRule>
    <cfRule type="cellIs" dxfId="1059" priority="80" operator="greaterThan">
      <formula>"J&amp;25"</formula>
    </cfRule>
  </conditionalFormatting>
  <conditionalFormatting sqref="O38">
    <cfRule type="containsText" dxfId="1058" priority="78" operator="containsText" text="Excessivamente elevado">
      <formula>NOT(ISERROR(SEARCH("Excessivamente elevado",O38)))</formula>
    </cfRule>
  </conditionalFormatting>
  <conditionalFormatting sqref="O38">
    <cfRule type="containsText" priority="83" operator="containsText" text="Excessivamente elevado">
      <formula>NOT(ISERROR(SEARCH("Excessivamente elevado",O38)))</formula>
    </cfRule>
    <cfRule type="containsText" dxfId="1057" priority="84" operator="containsText" text="Válido">
      <formula>NOT(ISERROR(SEARCH("Válido",O38)))</formula>
    </cfRule>
    <cfRule type="containsText" dxfId="1056" priority="85" operator="containsText" text="Inexequível">
      <formula>NOT(ISERROR(SEARCH("Inexequível",O38)))</formula>
    </cfRule>
    <cfRule type="aboveAverage" dxfId="1055" priority="86" aboveAverage="0"/>
  </conditionalFormatting>
  <conditionalFormatting sqref="N46 P46">
    <cfRule type="cellIs" dxfId="1054" priority="72" operator="lessThan">
      <formula>"K$25"</formula>
    </cfRule>
    <cfRule type="cellIs" dxfId="1053" priority="73" operator="greaterThan">
      <formula>"J$25"</formula>
    </cfRule>
  </conditionalFormatting>
  <conditionalFormatting sqref="N46 P46">
    <cfRule type="cellIs" dxfId="1052" priority="70" operator="lessThan">
      <formula>"K$25"</formula>
    </cfRule>
    <cfRule type="cellIs" dxfId="1051" priority="71" operator="greaterThan">
      <formula>"J&amp;25"</formula>
    </cfRule>
  </conditionalFormatting>
  <conditionalFormatting sqref="N46 P46">
    <cfRule type="containsText" dxfId="1050" priority="69" operator="containsText" text="Excessivamente elevado">
      <formula>NOT(ISERROR(SEARCH("Excessivamente elevado",N46)))</formula>
    </cfRule>
  </conditionalFormatting>
  <conditionalFormatting sqref="N46 P46">
    <cfRule type="containsText" priority="74" operator="containsText" text="Excessivamente elevado">
      <formula>NOT(ISERROR(SEARCH("Excessivamente elevado",N46)))</formula>
    </cfRule>
    <cfRule type="containsText" dxfId="1049" priority="75" operator="containsText" text="Válido">
      <formula>NOT(ISERROR(SEARCH("Válido",N46)))</formula>
    </cfRule>
    <cfRule type="containsText" dxfId="1048" priority="76" operator="containsText" text="Inexequível">
      <formula>NOT(ISERROR(SEARCH("Inexequível",N46)))</formula>
    </cfRule>
    <cfRule type="aboveAverage" dxfId="1047" priority="77" aboveAverage="0"/>
  </conditionalFormatting>
  <conditionalFormatting sqref="O46">
    <cfRule type="cellIs" dxfId="1046" priority="45" operator="lessThan">
      <formula>"K$25"</formula>
    </cfRule>
    <cfRule type="cellIs" dxfId="1045" priority="46" operator="greaterThan">
      <formula>"J$25"</formula>
    </cfRule>
  </conditionalFormatting>
  <conditionalFormatting sqref="O46">
    <cfRule type="cellIs" dxfId="1044" priority="43" operator="lessThan">
      <formula>"K$25"</formula>
    </cfRule>
    <cfRule type="cellIs" dxfId="1043" priority="44" operator="greaterThan">
      <formula>"J&amp;25"</formula>
    </cfRule>
  </conditionalFormatting>
  <conditionalFormatting sqref="O46">
    <cfRule type="containsText" dxfId="1042" priority="42" operator="containsText" text="Excessivamente elevado">
      <formula>NOT(ISERROR(SEARCH("Excessivamente elevado",O46)))</formula>
    </cfRule>
  </conditionalFormatting>
  <conditionalFormatting sqref="O46">
    <cfRule type="containsText" priority="47" operator="containsText" text="Excessivamente elevado">
      <formula>NOT(ISERROR(SEARCH("Excessivamente elevado",O46)))</formula>
    </cfRule>
    <cfRule type="containsText" dxfId="1041" priority="48" operator="containsText" text="Válido">
      <formula>NOT(ISERROR(SEARCH("Válido",O46)))</formula>
    </cfRule>
    <cfRule type="containsText" dxfId="1040" priority="49" operator="containsText" text="Inexequível">
      <formula>NOT(ISERROR(SEARCH("Inexequível",O46)))</formula>
    </cfRule>
    <cfRule type="aboveAverage" dxfId="1039" priority="50" aboveAverage="0"/>
  </conditionalFormatting>
  <conditionalFormatting sqref="O41">
    <cfRule type="cellIs" dxfId="1038" priority="18" operator="lessThan">
      <formula>"K$25"</formula>
    </cfRule>
    <cfRule type="cellIs" dxfId="1037" priority="19" operator="greaterThan">
      <formula>"J$25"</formula>
    </cfRule>
  </conditionalFormatting>
  <conditionalFormatting sqref="O41">
    <cfRule type="cellIs" dxfId="1036" priority="16" operator="lessThan">
      <formula>"K$25"</formula>
    </cfRule>
    <cfRule type="cellIs" dxfId="1035" priority="17" operator="greaterThan">
      <formula>"J&amp;25"</formula>
    </cfRule>
  </conditionalFormatting>
  <conditionalFormatting sqref="O41">
    <cfRule type="containsText" dxfId="1034" priority="15" operator="containsText" text="Excessivamente elevado">
      <formula>NOT(ISERROR(SEARCH("Excessivamente elevado",O41)))</formula>
    </cfRule>
  </conditionalFormatting>
  <conditionalFormatting sqref="O41">
    <cfRule type="containsText" priority="20" operator="containsText" text="Excessivamente elevado">
      <formula>NOT(ISERROR(SEARCH("Excessivamente elevado",O41)))</formula>
    </cfRule>
    <cfRule type="containsText" dxfId="1033" priority="21" operator="containsText" text="Válido">
      <formula>NOT(ISERROR(SEARCH("Válido",O41)))</formula>
    </cfRule>
    <cfRule type="containsText" dxfId="1032" priority="22" operator="containsText" text="Inexequível">
      <formula>NOT(ISERROR(SEARCH("Inexequível",O41)))</formula>
    </cfRule>
    <cfRule type="aboveAverage" dxfId="1031" priority="23" aboveAverage="0"/>
  </conditionalFormatting>
  <conditionalFormatting sqref="P41">
    <cfRule type="cellIs" dxfId="1030" priority="9" operator="lessThan">
      <formula>"K$25"</formula>
    </cfRule>
    <cfRule type="cellIs" dxfId="1029" priority="10" operator="greaterThan">
      <formula>"J&amp;25"</formula>
    </cfRule>
  </conditionalFormatting>
  <conditionalFormatting sqref="P41">
    <cfRule type="containsText" dxfId="1028" priority="8" operator="containsText" text="Excessivamente elevado">
      <formula>NOT(ISERROR(SEARCH("Excessivamente elevado",P41)))</formula>
    </cfRule>
  </conditionalFormatting>
  <conditionalFormatting sqref="P41">
    <cfRule type="containsText" priority="11" operator="containsText" text="Excessivamente elevado">
      <formula>NOT(ISERROR(SEARCH("Excessivamente elevado",P41)))</formula>
    </cfRule>
    <cfRule type="containsText" dxfId="1027" priority="12" operator="containsText" text="Válido">
      <formula>NOT(ISERROR(SEARCH("Válido",P41)))</formula>
    </cfRule>
    <cfRule type="containsText" dxfId="1026" priority="13" operator="containsText" text="Inexequível">
      <formula>NOT(ISERROR(SEARCH("Inexequível",P41)))</formula>
    </cfRule>
    <cfRule type="aboveAverage" dxfId="1025" priority="14" aboveAverage="0"/>
  </conditionalFormatting>
  <conditionalFormatting sqref="P41">
    <cfRule type="cellIs" dxfId="1024" priority="2" operator="lessThan">
      <formula>"K$25"</formula>
    </cfRule>
    <cfRule type="cellIs" dxfId="1023" priority="3" operator="greaterThan">
      <formula>"J&amp;25"</formula>
    </cfRule>
  </conditionalFormatting>
  <conditionalFormatting sqref="P41">
    <cfRule type="containsText" dxfId="1022" priority="1" operator="containsText" text="Excessivamente elevado">
      <formula>NOT(ISERROR(SEARCH("Excessivamente elevado",P41)))</formula>
    </cfRule>
  </conditionalFormatting>
  <conditionalFormatting sqref="P41">
    <cfRule type="containsText" priority="4" operator="containsText" text="Excessivamente elevado">
      <formula>NOT(ISERROR(SEARCH("Excessivamente elevado",P41)))</formula>
    </cfRule>
    <cfRule type="containsText" dxfId="1021" priority="5" operator="containsText" text="Válido">
      <formula>NOT(ISERROR(SEARCH("Válido",P41)))</formula>
    </cfRule>
    <cfRule type="containsText" dxfId="1020" priority="6" operator="containsText" text="Inexequível">
      <formula>NOT(ISERROR(SEARCH("Inexequível",P41)))</formula>
    </cfRule>
    <cfRule type="aboveAverage" dxfId="1019" priority="7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CCD6-B18A-4C40-BC45-72DFD0683E05}">
  <sheetPr>
    <tabColor theme="4" tint="-0.249977111117893"/>
  </sheetPr>
  <dimension ref="A1:AL102"/>
  <sheetViews>
    <sheetView showGridLines="0" topLeftCell="A62" zoomScale="85" zoomScaleNormal="85" workbookViewId="0">
      <selection activeCell="J72" sqref="J72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5.710937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8.42578125" style="13" customWidth="1"/>
    <col min="11" max="11" width="11.5703125" style="13" customWidth="1"/>
    <col min="12" max="13" width="7.28515625" customWidth="1"/>
    <col min="14" max="14" width="14.28515625" style="65" customWidth="1"/>
    <col min="15" max="15" width="7.140625" customWidth="1"/>
    <col min="16" max="16" width="24.28515625" customWidth="1"/>
    <col min="17" max="17" width="11.7109375" style="22" customWidth="1"/>
    <col min="18" max="18" width="12.7109375" customWidth="1"/>
    <col min="19" max="19" width="29.28515625" customWidth="1"/>
    <col min="20" max="20" width="11.42578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ht="15.75" x14ac:dyDescent="0.25">
      <c r="A6" s="28"/>
      <c r="B6" s="28"/>
      <c r="G6" s="198"/>
      <c r="H6" s="206"/>
      <c r="I6" s="206"/>
      <c r="J6" s="206"/>
      <c r="K6" s="207"/>
      <c r="L6" s="20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93" t="s">
        <v>39</v>
      </c>
      <c r="P14" s="494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x14ac:dyDescent="0.25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95"/>
      <c r="P15" s="496"/>
      <c r="Q15" s="132" t="s">
        <v>40</v>
      </c>
      <c r="R15" s="72" t="s">
        <v>69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thickBot="1" x14ac:dyDescent="0.3">
      <c r="A16" s="394">
        <v>24</v>
      </c>
      <c r="B16" s="394"/>
      <c r="C16" s="386" t="s">
        <v>111</v>
      </c>
      <c r="D16" s="388" t="s">
        <v>112</v>
      </c>
      <c r="E16" s="396">
        <v>750</v>
      </c>
      <c r="F16" s="175" t="s">
        <v>169</v>
      </c>
      <c r="G16" s="180" t="s">
        <v>199</v>
      </c>
      <c r="H16" s="167" t="s">
        <v>170</v>
      </c>
      <c r="I16" s="181" t="s">
        <v>138</v>
      </c>
      <c r="J16" s="165">
        <v>12.21</v>
      </c>
      <c r="K16" s="383">
        <f>AVERAGE(J16:J22)</f>
        <v>21.467142857142857</v>
      </c>
      <c r="L16" s="376">
        <f>K16*1.25</f>
        <v>26.833928571428572</v>
      </c>
      <c r="M16" s="376">
        <f>K16*0.75</f>
        <v>16.100357142857142</v>
      </c>
      <c r="N16" s="126" t="str">
        <f t="shared" ref="N16:N22" si="0">IF(J16&gt;L$16,"EXCESSIVAMENTE ELEVADO",IF(J16&lt;M$16,"INEXEQUÍVEL","VÁLIDO"))</f>
        <v>INEXEQUÍVEL</v>
      </c>
      <c r="O16" s="246">
        <f>J16/K$16</f>
        <v>0.56877620283489727</v>
      </c>
      <c r="P16" s="236" t="s">
        <v>75</v>
      </c>
      <c r="Q16" s="373">
        <f>ROUND(AVERAGE(J18:J20),2)</f>
        <v>20.62</v>
      </c>
      <c r="R16" s="370">
        <f>E16*Q16</f>
        <v>15465</v>
      </c>
      <c r="T16" s="497"/>
      <c r="U16" s="497"/>
      <c r="V16" s="497"/>
      <c r="W16" s="497"/>
      <c r="X16" s="497"/>
      <c r="Y16" s="248"/>
      <c r="Z16" s="248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1.9" customHeight="1" x14ac:dyDescent="0.25">
      <c r="A17" s="395"/>
      <c r="B17" s="395"/>
      <c r="C17" s="387"/>
      <c r="D17" s="389"/>
      <c r="E17" s="397"/>
      <c r="F17" s="175" t="s">
        <v>249</v>
      </c>
      <c r="G17" s="180" t="s">
        <v>199</v>
      </c>
      <c r="H17" s="168" t="s">
        <v>247</v>
      </c>
      <c r="I17" s="181" t="s">
        <v>136</v>
      </c>
      <c r="J17" s="165">
        <v>12.3</v>
      </c>
      <c r="K17" s="384"/>
      <c r="L17" s="377"/>
      <c r="M17" s="377"/>
      <c r="N17" s="126" t="str">
        <f t="shared" si="0"/>
        <v>INEXEQUÍVEL</v>
      </c>
      <c r="O17" s="60">
        <f>J17/K16</f>
        <v>0.57296865641844685</v>
      </c>
      <c r="P17" s="75" t="s">
        <v>75</v>
      </c>
      <c r="Q17" s="374"/>
      <c r="R17" s="371"/>
      <c r="S17" s="247"/>
      <c r="T17" s="360" t="s">
        <v>62</v>
      </c>
      <c r="U17" s="361"/>
      <c r="V17" s="361"/>
      <c r="W17" s="361"/>
      <c r="X17" s="362"/>
      <c r="Y17" s="363" t="s">
        <v>66</v>
      </c>
      <c r="Z17" s="364"/>
      <c r="AB17" s="56"/>
      <c r="AC17" s="190"/>
      <c r="AD17" s="190"/>
      <c r="AE17" s="190"/>
      <c r="AF17" s="190"/>
      <c r="AG17" s="190"/>
      <c r="AH17" s="190"/>
      <c r="AI17" s="190"/>
      <c r="AJ17" s="209"/>
      <c r="AK17" s="210"/>
      <c r="AL17" s="30"/>
    </row>
    <row r="18" spans="1:38" ht="62.45" customHeight="1" x14ac:dyDescent="0.25">
      <c r="A18" s="395"/>
      <c r="B18" s="395"/>
      <c r="C18" s="387"/>
      <c r="D18" s="389"/>
      <c r="E18" s="397"/>
      <c r="F18" s="175" t="s">
        <v>166</v>
      </c>
      <c r="G18" s="179" t="s">
        <v>199</v>
      </c>
      <c r="H18" s="168" t="s">
        <v>167</v>
      </c>
      <c r="I18" s="179" t="s">
        <v>136</v>
      </c>
      <c r="J18" s="165">
        <v>17.86</v>
      </c>
      <c r="K18" s="384"/>
      <c r="L18" s="377"/>
      <c r="M18" s="377"/>
      <c r="N18" s="126" t="str">
        <f t="shared" si="0"/>
        <v>VÁLIDO</v>
      </c>
      <c r="O18" s="103">
        <f>J18/K$16</f>
        <v>0.83196912224662267</v>
      </c>
      <c r="P18" s="102" t="s">
        <v>75</v>
      </c>
      <c r="Q18" s="374"/>
      <c r="R18" s="371"/>
      <c r="T18" s="87" t="s">
        <v>4</v>
      </c>
      <c r="U18" s="88" t="s">
        <v>63</v>
      </c>
      <c r="V18" s="89" t="s">
        <v>64</v>
      </c>
      <c r="W18" s="88" t="s">
        <v>65</v>
      </c>
      <c r="X18" s="90" t="s">
        <v>15</v>
      </c>
      <c r="Y18" s="91">
        <v>0.25</v>
      </c>
      <c r="Z18" s="92">
        <v>0.75</v>
      </c>
      <c r="AB18" s="425" t="s">
        <v>77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2.45" customHeight="1" thickBot="1" x14ac:dyDescent="0.3">
      <c r="A19" s="395"/>
      <c r="B19" s="395"/>
      <c r="C19" s="387"/>
      <c r="D19" s="389"/>
      <c r="E19" s="397"/>
      <c r="F19" s="175" t="s">
        <v>248</v>
      </c>
      <c r="G19" s="180" t="s">
        <v>199</v>
      </c>
      <c r="H19" s="167" t="s">
        <v>167</v>
      </c>
      <c r="I19" s="201" t="s">
        <v>136</v>
      </c>
      <c r="J19" s="165">
        <v>19.100000000000001</v>
      </c>
      <c r="K19" s="384"/>
      <c r="L19" s="377"/>
      <c r="M19" s="377"/>
      <c r="N19" s="126" t="str">
        <f t="shared" si="0"/>
        <v>VÁLIDO</v>
      </c>
      <c r="O19" s="103">
        <f>J19/K16</f>
        <v>0.88973181606441742</v>
      </c>
      <c r="P19" s="102" t="s">
        <v>75</v>
      </c>
      <c r="Q19" s="374"/>
      <c r="R19" s="371"/>
      <c r="T19" s="93">
        <f>AVERAGE(J18:J20)</f>
        <v>20.623333333333335</v>
      </c>
      <c r="U19" s="94">
        <f>_xlfn.STDEV.S(J18:J20)</f>
        <v>3.7637791291909388</v>
      </c>
      <c r="V19" s="95">
        <f>(U19/T19)*100</f>
        <v>18.250100836548917</v>
      </c>
      <c r="W19" s="96" t="str">
        <f>IF(V19&gt;25,"Mediana","Média")</f>
        <v>Média</v>
      </c>
      <c r="X19" s="97">
        <f>MIN(J18:J20)</f>
        <v>17.86</v>
      </c>
      <c r="Y19" s="98" t="s">
        <v>70</v>
      </c>
      <c r="Z19" s="99" t="s">
        <v>71</v>
      </c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62.45" customHeight="1" x14ac:dyDescent="0.25">
      <c r="A20" s="395"/>
      <c r="B20" s="395"/>
      <c r="C20" s="387"/>
      <c r="D20" s="389"/>
      <c r="E20" s="397"/>
      <c r="F20" s="175" t="s">
        <v>172</v>
      </c>
      <c r="G20" s="179" t="s">
        <v>199</v>
      </c>
      <c r="H20" s="168" t="s">
        <v>168</v>
      </c>
      <c r="I20" s="168" t="s">
        <v>136</v>
      </c>
      <c r="J20" s="165">
        <v>24.91</v>
      </c>
      <c r="K20" s="384"/>
      <c r="L20" s="377"/>
      <c r="M20" s="377"/>
      <c r="N20" s="126" t="str">
        <f t="shared" si="0"/>
        <v>VÁLIDO</v>
      </c>
      <c r="O20" s="103">
        <f>(J20-K16)/K16</f>
        <v>0.16037798629134226</v>
      </c>
      <c r="P20" s="102" t="s">
        <v>76</v>
      </c>
      <c r="Q20" s="374"/>
      <c r="R20" s="371"/>
      <c r="T20" s="249"/>
      <c r="U20" s="249"/>
      <c r="V20" s="250"/>
      <c r="W20" s="249"/>
      <c r="X20" s="249"/>
      <c r="Y20" s="251"/>
      <c r="Z20" s="252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</row>
    <row r="21" spans="1:38" ht="61.9" customHeight="1" x14ac:dyDescent="0.25">
      <c r="A21" s="395"/>
      <c r="B21" s="395"/>
      <c r="C21" s="387"/>
      <c r="D21" s="389"/>
      <c r="E21" s="397"/>
      <c r="F21" s="59" t="s">
        <v>149</v>
      </c>
      <c r="G21" s="23" t="s">
        <v>141</v>
      </c>
      <c r="H21" s="168" t="s">
        <v>206</v>
      </c>
      <c r="I21" s="168" t="s">
        <v>138</v>
      </c>
      <c r="J21" s="165">
        <v>28.9</v>
      </c>
      <c r="K21" s="384"/>
      <c r="L21" s="377"/>
      <c r="M21" s="377"/>
      <c r="N21" s="126" t="str">
        <f t="shared" si="0"/>
        <v>EXCESSIVAMENTE ELEVADO</v>
      </c>
      <c r="O21" s="60">
        <f>(J21-K16)/K16</f>
        <v>0.34624342849537493</v>
      </c>
      <c r="P21" s="228" t="s">
        <v>76</v>
      </c>
      <c r="Q21" s="374"/>
      <c r="R21" s="371"/>
      <c r="T21" s="253"/>
      <c r="U21" s="254"/>
      <c r="V21" s="255"/>
      <c r="W21" s="256"/>
      <c r="X21" s="253"/>
      <c r="Y21" s="257"/>
      <c r="Z21" s="258"/>
      <c r="AB21" s="425" t="s">
        <v>78</v>
      </c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</row>
    <row r="22" spans="1:38" ht="51" x14ac:dyDescent="0.25">
      <c r="A22" s="395"/>
      <c r="B22" s="395"/>
      <c r="C22" s="387"/>
      <c r="D22" s="389"/>
      <c r="E22" s="397"/>
      <c r="F22" s="59" t="s">
        <v>262</v>
      </c>
      <c r="G22" s="23" t="s">
        <v>200</v>
      </c>
      <c r="H22" s="168" t="s">
        <v>224</v>
      </c>
      <c r="I22" s="168" t="s">
        <v>225</v>
      </c>
      <c r="J22" s="165">
        <v>34.99</v>
      </c>
      <c r="K22" s="385"/>
      <c r="L22" s="378"/>
      <c r="M22" s="378"/>
      <c r="N22" s="126" t="str">
        <f t="shared" si="0"/>
        <v>EXCESSIVAMENTE ELEVADO</v>
      </c>
      <c r="O22" s="60">
        <f>(J22-K16)/K16</f>
        <v>0.62993278764889871</v>
      </c>
      <c r="P22" s="75" t="s">
        <v>76</v>
      </c>
      <c r="Q22" s="375"/>
      <c r="R22" s="372"/>
      <c r="T22" s="22"/>
      <c r="AB22" s="133"/>
      <c r="AC22" s="133"/>
      <c r="AD22" s="133"/>
      <c r="AE22" s="133"/>
      <c r="AF22" s="133"/>
      <c r="AG22" s="133"/>
      <c r="AH22" s="134"/>
      <c r="AI22" s="133"/>
      <c r="AJ22" s="133"/>
      <c r="AK22" s="133"/>
      <c r="AL22" s="118"/>
    </row>
    <row r="23" spans="1:38" s="20" customFormat="1" ht="21.75" customHeight="1" thickBot="1" x14ac:dyDescent="0.3">
      <c r="A23" s="379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112"/>
      <c r="S23" s="287"/>
      <c r="V23" s="51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120"/>
    </row>
    <row r="24" spans="1:38" ht="72" customHeight="1" x14ac:dyDescent="0.25">
      <c r="A24" s="394">
        <v>25</v>
      </c>
      <c r="B24" s="394"/>
      <c r="C24" s="386" t="s">
        <v>113</v>
      </c>
      <c r="D24" s="388" t="s">
        <v>107</v>
      </c>
      <c r="E24" s="396">
        <v>4</v>
      </c>
      <c r="F24" s="175" t="s">
        <v>166</v>
      </c>
      <c r="G24" s="180" t="s">
        <v>199</v>
      </c>
      <c r="H24" s="179" t="s">
        <v>167</v>
      </c>
      <c r="I24" s="179" t="s">
        <v>136</v>
      </c>
      <c r="J24" s="165">
        <v>524.30999999999995</v>
      </c>
      <c r="K24" s="383">
        <f>AVERAGE(J24:J25)</f>
        <v>657.15499999999997</v>
      </c>
      <c r="L24" s="376">
        <f>K24*1.25</f>
        <v>821.44374999999991</v>
      </c>
      <c r="M24" s="376">
        <f>K24*0.75</f>
        <v>492.86624999999998</v>
      </c>
      <c r="N24" s="76" t="str">
        <f>IF(J24&gt;L24,"EXCESSIVAMENTE ELEVADO",IF(J24&lt;M24,"INEXEQUÍVEL","VÁLIDO"))</f>
        <v>VÁLIDO</v>
      </c>
      <c r="O24" s="103">
        <f>J24/K24</f>
        <v>0.7978483006292274</v>
      </c>
      <c r="P24" s="102" t="s">
        <v>75</v>
      </c>
      <c r="Q24" s="373">
        <f>ROUND(MEDIAN(J24:J25),2)</f>
        <v>657.16</v>
      </c>
      <c r="R24" s="370">
        <f>E24*Q24</f>
        <v>2628.64</v>
      </c>
      <c r="S24" s="247"/>
      <c r="T24" s="360" t="s">
        <v>62</v>
      </c>
      <c r="U24" s="361"/>
      <c r="V24" s="361"/>
      <c r="W24" s="361"/>
      <c r="X24" s="362"/>
      <c r="Y24" s="363" t="s">
        <v>66</v>
      </c>
      <c r="Z24" s="364"/>
    </row>
    <row r="25" spans="1:38" ht="90" customHeight="1" x14ac:dyDescent="0.25">
      <c r="A25" s="395"/>
      <c r="B25" s="395"/>
      <c r="C25" s="387"/>
      <c r="D25" s="389"/>
      <c r="E25" s="397"/>
      <c r="F25" s="59" t="s">
        <v>149</v>
      </c>
      <c r="G25" s="59" t="s">
        <v>141</v>
      </c>
      <c r="H25" s="168" t="s">
        <v>206</v>
      </c>
      <c r="I25" s="168" t="s">
        <v>138</v>
      </c>
      <c r="J25" s="165">
        <v>790</v>
      </c>
      <c r="K25" s="384"/>
      <c r="L25" s="377"/>
      <c r="M25" s="377"/>
      <c r="N25" s="76" t="str">
        <f>IF(J25&gt;L24,"EXCESSIVAMENTE ELEVADO",IF(J25&lt;M24,"INEXEQUÍVEL","VÁLIDO"))</f>
        <v>VÁLIDO</v>
      </c>
      <c r="O25" s="103">
        <f>(J25-K24)/K24</f>
        <v>0.20215169937077254</v>
      </c>
      <c r="P25" s="102" t="s">
        <v>76</v>
      </c>
      <c r="Q25" s="374"/>
      <c r="R25" s="371"/>
      <c r="T25" s="87" t="s">
        <v>4</v>
      </c>
      <c r="U25" s="88" t="s">
        <v>63</v>
      </c>
      <c r="V25" s="89" t="s">
        <v>64</v>
      </c>
      <c r="W25" s="88" t="s">
        <v>65</v>
      </c>
      <c r="X25" s="90" t="s">
        <v>15</v>
      </c>
      <c r="Y25" s="91">
        <v>0.25</v>
      </c>
      <c r="Z25" s="92">
        <v>0.75</v>
      </c>
    </row>
    <row r="26" spans="1:38" s="20" customFormat="1" ht="21.75" customHeight="1" thickBot="1" x14ac:dyDescent="0.3">
      <c r="A26" s="379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112"/>
      <c r="S26" s="290"/>
      <c r="T26" s="283">
        <f>MEDIAN(J24:J25)</f>
        <v>657.15499999999997</v>
      </c>
      <c r="U26" s="94">
        <f>_xlfn.STDEV.S(J24:J25)</f>
        <v>187.87120069345386</v>
      </c>
      <c r="V26" s="95">
        <f>(U26/T26)*100</f>
        <v>28.588567490691517</v>
      </c>
      <c r="W26" s="96" t="str">
        <f>IF(V26&gt;25,"Mediana","Média")</f>
        <v>Mediana</v>
      </c>
      <c r="X26" s="284">
        <f>MIN(J24:J25)</f>
        <v>524.30999999999995</v>
      </c>
      <c r="Y26" s="98" t="s">
        <v>70</v>
      </c>
      <c r="Z26" s="99" t="s">
        <v>71</v>
      </c>
    </row>
    <row r="27" spans="1:38" ht="50.45" customHeight="1" thickBot="1" x14ac:dyDescent="0.3">
      <c r="A27" s="394">
        <v>26</v>
      </c>
      <c r="B27" s="394"/>
      <c r="C27" s="386" t="s">
        <v>114</v>
      </c>
      <c r="D27" s="388" t="s">
        <v>112</v>
      </c>
      <c r="E27" s="396">
        <v>100</v>
      </c>
      <c r="F27" s="175" t="s">
        <v>166</v>
      </c>
      <c r="G27" s="180" t="s">
        <v>199</v>
      </c>
      <c r="H27" s="179" t="s">
        <v>167</v>
      </c>
      <c r="I27" s="179" t="s">
        <v>136</v>
      </c>
      <c r="J27" s="165">
        <v>3.16</v>
      </c>
      <c r="K27" s="383">
        <f>AVERAGE(J27:J31)</f>
        <v>4.3659999999999997</v>
      </c>
      <c r="L27" s="376">
        <f>K27*1.25</f>
        <v>5.4574999999999996</v>
      </c>
      <c r="M27" s="376">
        <f>K27*0.75</f>
        <v>3.2744999999999997</v>
      </c>
      <c r="N27" s="73" t="str">
        <f>IF(J27&gt;L27,"EXCESSIVAMENTE ELEVADO",IF(J27&lt;M27,"INEXEQUÍVEL","VÁLIDO"))</f>
        <v>INEXEQUÍVEL</v>
      </c>
      <c r="O27" s="60">
        <f>J27/K27</f>
        <v>0.72377462207970689</v>
      </c>
      <c r="P27" s="228" t="s">
        <v>82</v>
      </c>
      <c r="Q27" s="373">
        <f>ROUND(AVERAGE(J28:J30),2)</f>
        <v>3.92</v>
      </c>
      <c r="R27" s="370">
        <f>E27*Q27</f>
        <v>392</v>
      </c>
      <c r="T27" s="264"/>
      <c r="U27" s="264"/>
      <c r="V27" s="265"/>
      <c r="W27" s="264"/>
      <c r="X27" s="264"/>
      <c r="Y27" s="264"/>
      <c r="Z27" s="264"/>
    </row>
    <row r="28" spans="1:38" ht="50.45" customHeight="1" x14ac:dyDescent="0.25">
      <c r="A28" s="395"/>
      <c r="B28" s="395"/>
      <c r="C28" s="387"/>
      <c r="D28" s="389"/>
      <c r="E28" s="397"/>
      <c r="F28" s="175" t="s">
        <v>239</v>
      </c>
      <c r="G28" s="180" t="s">
        <v>199</v>
      </c>
      <c r="H28" s="168" t="s">
        <v>240</v>
      </c>
      <c r="I28" s="181" t="s">
        <v>136</v>
      </c>
      <c r="J28" s="165">
        <v>3.31</v>
      </c>
      <c r="K28" s="384"/>
      <c r="L28" s="377"/>
      <c r="M28" s="377"/>
      <c r="N28" s="73" t="str">
        <f>IF(J28&gt;L27,"EXCESSIVAMENTE ELEVADO",IF(J28&lt;M27,"INEXEQUÍVEL","VÁLIDO"))</f>
        <v>VÁLIDO</v>
      </c>
      <c r="O28" s="103">
        <f>J28/K27</f>
        <v>0.75813101236830061</v>
      </c>
      <c r="P28" s="102" t="s">
        <v>82</v>
      </c>
      <c r="Q28" s="374"/>
      <c r="R28" s="371"/>
      <c r="S28" s="247"/>
      <c r="T28" s="360" t="s">
        <v>62</v>
      </c>
      <c r="U28" s="361"/>
      <c r="V28" s="361"/>
      <c r="W28" s="361"/>
      <c r="X28" s="362"/>
      <c r="Y28" s="363" t="s">
        <v>66</v>
      </c>
      <c r="Z28" s="364"/>
    </row>
    <row r="29" spans="1:38" ht="61.15" customHeight="1" x14ac:dyDescent="0.25">
      <c r="A29" s="395"/>
      <c r="B29" s="395"/>
      <c r="C29" s="387"/>
      <c r="D29" s="389"/>
      <c r="E29" s="397"/>
      <c r="F29" s="192" t="s">
        <v>234</v>
      </c>
      <c r="G29" s="59" t="s">
        <v>200</v>
      </c>
      <c r="H29" s="23" t="s">
        <v>230</v>
      </c>
      <c r="I29" s="23" t="s">
        <v>225</v>
      </c>
      <c r="J29" s="165">
        <v>3.6</v>
      </c>
      <c r="K29" s="384"/>
      <c r="L29" s="377"/>
      <c r="M29" s="377"/>
      <c r="N29" s="73" t="str">
        <f>IF(J29&gt;L27,"EXCESSIVAMENTE ELEVADO",IF(J29&lt;M27,"INEXEQUÍVEL","VÁLIDO"))</f>
        <v>VÁLIDO</v>
      </c>
      <c r="O29" s="103">
        <f>J29/K27</f>
        <v>0.82455336692624837</v>
      </c>
      <c r="P29" s="102" t="s">
        <v>82</v>
      </c>
      <c r="Q29" s="374"/>
      <c r="R29" s="371"/>
      <c r="T29" s="87" t="s">
        <v>4</v>
      </c>
      <c r="U29" s="88" t="s">
        <v>63</v>
      </c>
      <c r="V29" s="89" t="s">
        <v>64</v>
      </c>
      <c r="W29" s="88" t="s">
        <v>65</v>
      </c>
      <c r="X29" s="90" t="s">
        <v>15</v>
      </c>
      <c r="Y29" s="91">
        <v>0.25</v>
      </c>
      <c r="Z29" s="92">
        <v>0.75</v>
      </c>
    </row>
    <row r="30" spans="1:38" ht="61.15" customHeight="1" thickBot="1" x14ac:dyDescent="0.3">
      <c r="A30" s="395"/>
      <c r="B30" s="395"/>
      <c r="C30" s="387"/>
      <c r="D30" s="389"/>
      <c r="E30" s="397"/>
      <c r="F30" s="175" t="s">
        <v>241</v>
      </c>
      <c r="G30" s="180" t="s">
        <v>199</v>
      </c>
      <c r="H30" s="23" t="s">
        <v>242</v>
      </c>
      <c r="I30" s="23" t="s">
        <v>136</v>
      </c>
      <c r="J30" s="165">
        <v>4.8600000000000003</v>
      </c>
      <c r="K30" s="384"/>
      <c r="L30" s="377"/>
      <c r="M30" s="377"/>
      <c r="N30" s="73" t="str">
        <f>IF(J30&gt;L27,"EXCESSIVAMENTE ELEVADO",IF(J30&lt;M27,"INEXEQUÍVEL","VÁLIDO"))</f>
        <v>VÁLIDO</v>
      </c>
      <c r="O30" s="127">
        <f>(J30-K27)/K27</f>
        <v>0.11314704535043534</v>
      </c>
      <c r="P30" s="102" t="s">
        <v>76</v>
      </c>
      <c r="Q30" s="374"/>
      <c r="R30" s="371"/>
      <c r="T30" s="93">
        <f>AVERAGE(J28:J30)</f>
        <v>3.9233333333333333</v>
      </c>
      <c r="U30" s="94">
        <f>_xlfn.STDEV.S(J28:J30)</f>
        <v>0.824034788909631</v>
      </c>
      <c r="V30" s="95">
        <f>(U30/T30)*100</f>
        <v>21.003435571188554</v>
      </c>
      <c r="W30" s="96" t="str">
        <f>IF(V30&gt;25,"Mediana","Média")</f>
        <v>Média</v>
      </c>
      <c r="X30" s="97">
        <f>MIN(J28:J30)</f>
        <v>3.31</v>
      </c>
      <c r="Y30" s="98" t="s">
        <v>70</v>
      </c>
      <c r="Z30" s="99" t="s">
        <v>71</v>
      </c>
    </row>
    <row r="31" spans="1:38" ht="48" customHeight="1" x14ac:dyDescent="0.25">
      <c r="A31" s="395"/>
      <c r="B31" s="395"/>
      <c r="C31" s="387"/>
      <c r="D31" s="389"/>
      <c r="E31" s="397"/>
      <c r="F31" s="59" t="s">
        <v>149</v>
      </c>
      <c r="G31" s="59" t="s">
        <v>141</v>
      </c>
      <c r="H31" s="168" t="s">
        <v>206</v>
      </c>
      <c r="I31" s="168" t="s">
        <v>138</v>
      </c>
      <c r="J31" s="165">
        <v>6.9</v>
      </c>
      <c r="K31" s="385"/>
      <c r="L31" s="378"/>
      <c r="M31" s="378"/>
      <c r="N31" s="73" t="str">
        <f>IF(J31&gt;L27,"EXCESSIVAMENTE ELEVADO",IF(J31&lt;M27,"INEXEQUÍVEL","VÁLIDO"))</f>
        <v>EXCESSIVAMENTE ELEVADO</v>
      </c>
      <c r="O31" s="60">
        <f>(J31-K27)/K27</f>
        <v>0.5803939532753094</v>
      </c>
      <c r="P31" s="228" t="s">
        <v>76</v>
      </c>
      <c r="Q31" s="375"/>
      <c r="R31" s="372"/>
      <c r="T31" s="249"/>
      <c r="U31" s="249"/>
      <c r="V31" s="250"/>
      <c r="W31" s="249"/>
      <c r="X31" s="249"/>
      <c r="Y31" s="251"/>
      <c r="Z31" s="252"/>
    </row>
    <row r="32" spans="1:38" s="20" customFormat="1" ht="21.75" customHeight="1" thickBot="1" x14ac:dyDescent="0.3">
      <c r="A32" s="379" t="s">
        <v>68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112"/>
      <c r="S32" s="287"/>
      <c r="T32" s="263"/>
      <c r="U32" s="263"/>
      <c r="V32" s="259"/>
      <c r="W32" s="263"/>
      <c r="X32" s="263"/>
      <c r="Y32" s="263"/>
      <c r="Z32" s="263"/>
    </row>
    <row r="33" spans="1:26" ht="58.9" customHeight="1" x14ac:dyDescent="0.25">
      <c r="A33" s="419">
        <v>27</v>
      </c>
      <c r="B33" s="394"/>
      <c r="C33" s="386" t="s">
        <v>115</v>
      </c>
      <c r="D33" s="388" t="s">
        <v>116</v>
      </c>
      <c r="E33" s="396">
        <v>30</v>
      </c>
      <c r="F33" s="175" t="s">
        <v>166</v>
      </c>
      <c r="G33" s="180" t="s">
        <v>199</v>
      </c>
      <c r="H33" s="179" t="s">
        <v>167</v>
      </c>
      <c r="I33" s="179" t="s">
        <v>136</v>
      </c>
      <c r="J33" s="165">
        <v>115.53</v>
      </c>
      <c r="K33" s="383">
        <f>AVERAGE(J33:J35)</f>
        <v>120.88666666666666</v>
      </c>
      <c r="L33" s="376">
        <f>K33*1.25</f>
        <v>151.10833333333332</v>
      </c>
      <c r="M33" s="376">
        <f>K33*0.75</f>
        <v>90.664999999999992</v>
      </c>
      <c r="N33" s="73" t="str">
        <f>IF(J33&gt;L33,"EXCESSIVAMENTE ELEVADO",IF(J33&lt;M33,"INEXEQUÍVEL","VÁLIDO"))</f>
        <v>VÁLIDO</v>
      </c>
      <c r="O33" s="127">
        <f>J33/K33</f>
        <v>0.95568852368609725</v>
      </c>
      <c r="P33" s="228" t="s">
        <v>82</v>
      </c>
      <c r="Q33" s="373">
        <f>ROUND(AVERAGE(J33:J35),2)</f>
        <v>120.89</v>
      </c>
      <c r="R33" s="370">
        <f>E33*Q33</f>
        <v>3626.7</v>
      </c>
      <c r="S33" s="247"/>
      <c r="T33" s="360" t="s">
        <v>62</v>
      </c>
      <c r="U33" s="361"/>
      <c r="V33" s="361"/>
      <c r="W33" s="361"/>
      <c r="X33" s="362"/>
      <c r="Y33" s="363" t="s">
        <v>66</v>
      </c>
      <c r="Z33" s="364"/>
    </row>
    <row r="34" spans="1:26" ht="58.9" customHeight="1" x14ac:dyDescent="0.25">
      <c r="A34" s="420"/>
      <c r="B34" s="395"/>
      <c r="C34" s="387"/>
      <c r="D34" s="389"/>
      <c r="E34" s="397"/>
      <c r="F34" s="175" t="s">
        <v>169</v>
      </c>
      <c r="G34" s="186" t="s">
        <v>199</v>
      </c>
      <c r="H34" s="23" t="s">
        <v>171</v>
      </c>
      <c r="I34" s="23" t="s">
        <v>138</v>
      </c>
      <c r="J34" s="165">
        <v>123.13</v>
      </c>
      <c r="K34" s="384"/>
      <c r="L34" s="377"/>
      <c r="M34" s="377"/>
      <c r="N34" s="73" t="str">
        <f>IF(J34&gt;L33,"EXCESSIVAMENTE ELEVADO",IF(J34&lt;M33,"INEXEQUÍVEL","VÁLIDO"))</f>
        <v>VÁLIDO</v>
      </c>
      <c r="O34" s="127">
        <f>(J34-K33)/K33</f>
        <v>1.8557326421441624E-2</v>
      </c>
      <c r="P34" s="102" t="s">
        <v>76</v>
      </c>
      <c r="Q34" s="374"/>
      <c r="R34" s="371"/>
      <c r="T34" s="87" t="s">
        <v>4</v>
      </c>
      <c r="U34" s="88" t="s">
        <v>63</v>
      </c>
      <c r="V34" s="89" t="s">
        <v>64</v>
      </c>
      <c r="W34" s="88" t="s">
        <v>65</v>
      </c>
      <c r="X34" s="90" t="s">
        <v>15</v>
      </c>
      <c r="Y34" s="91">
        <v>0.25</v>
      </c>
      <c r="Z34" s="92">
        <v>0.75</v>
      </c>
    </row>
    <row r="35" spans="1:26" ht="58.9" customHeight="1" x14ac:dyDescent="0.25">
      <c r="A35" s="420"/>
      <c r="B35" s="395"/>
      <c r="C35" s="387"/>
      <c r="D35" s="389"/>
      <c r="E35" s="397"/>
      <c r="F35" s="328" t="s">
        <v>300</v>
      </c>
      <c r="G35" s="168" t="s">
        <v>141</v>
      </c>
      <c r="H35" s="23" t="s">
        <v>299</v>
      </c>
      <c r="I35" s="23" t="s">
        <v>225</v>
      </c>
      <c r="J35" s="165">
        <v>124</v>
      </c>
      <c r="K35" s="384"/>
      <c r="L35" s="377"/>
      <c r="M35" s="377"/>
      <c r="N35" s="73" t="str">
        <f>IF(J35&gt;L33,"EXCESSIVAMENTE ELEVADO",IF(J35&lt;M33,"INEXEQUÍVEL","VÁLIDO"))</f>
        <v>VÁLIDO</v>
      </c>
      <c r="O35" s="127">
        <f>(J35-K33)/K33</f>
        <v>2.5754149892461348E-2</v>
      </c>
      <c r="P35" s="102" t="s">
        <v>76</v>
      </c>
      <c r="Q35" s="374"/>
      <c r="R35" s="371"/>
      <c r="T35" s="202"/>
      <c r="U35" s="203"/>
      <c r="V35" s="204"/>
      <c r="W35" s="203"/>
      <c r="X35" s="205"/>
      <c r="Y35" s="91"/>
      <c r="Z35" s="92"/>
    </row>
    <row r="36" spans="1:26" ht="58.9" customHeight="1" thickBot="1" x14ac:dyDescent="0.3">
      <c r="A36" s="420"/>
      <c r="B36" s="395"/>
      <c r="C36" s="387"/>
      <c r="D36" s="389"/>
      <c r="E36" s="397"/>
      <c r="F36" s="199" t="s">
        <v>243</v>
      </c>
      <c r="G36" s="186" t="s">
        <v>199</v>
      </c>
      <c r="H36" s="23" t="s">
        <v>244</v>
      </c>
      <c r="I36" s="23" t="s">
        <v>136</v>
      </c>
      <c r="J36" s="165">
        <v>298.52</v>
      </c>
      <c r="K36" s="384"/>
      <c r="L36" s="377"/>
      <c r="M36" s="377"/>
      <c r="N36" s="73" t="str">
        <f>IF(J36&gt;L33,"EXCESSIVAMENTE ELEVADO",IF(J36&lt;M33,"INEXEQUÍVEL","VÁLIDO"))</f>
        <v>EXCESSIVAMENTE ELEVADO</v>
      </c>
      <c r="O36" s="69">
        <f>(J36-K33)/K33</f>
        <v>1.4694203937572383</v>
      </c>
      <c r="P36" s="228" t="s">
        <v>76</v>
      </c>
      <c r="Q36" s="374"/>
      <c r="R36" s="371"/>
      <c r="T36" s="93">
        <f>AVERAGE(J33:J35)</f>
        <v>120.88666666666666</v>
      </c>
      <c r="U36" s="94">
        <f>_xlfn.STDEV.S(J33:J35)</f>
        <v>4.6593597557318231</v>
      </c>
      <c r="V36" s="95">
        <f>(U36/T36)*100</f>
        <v>3.854320649422454</v>
      </c>
      <c r="W36" s="96" t="str">
        <f>IF(V36&gt;25,"Mediana","Média")</f>
        <v>Média</v>
      </c>
      <c r="X36" s="97">
        <f>MIN(J33:J35)</f>
        <v>115.53</v>
      </c>
      <c r="Y36" s="98" t="s">
        <v>70</v>
      </c>
      <c r="Z36" s="99" t="s">
        <v>71</v>
      </c>
    </row>
    <row r="37" spans="1:26" ht="42" customHeight="1" x14ac:dyDescent="0.25">
      <c r="A37" s="420"/>
      <c r="B37" s="395"/>
      <c r="C37" s="387"/>
      <c r="D37" s="389"/>
      <c r="E37" s="397"/>
      <c r="F37" s="23" t="s">
        <v>149</v>
      </c>
      <c r="G37" s="59" t="s">
        <v>141</v>
      </c>
      <c r="H37" s="168" t="s">
        <v>206</v>
      </c>
      <c r="I37" s="168" t="s">
        <v>138</v>
      </c>
      <c r="J37" s="165">
        <v>390</v>
      </c>
      <c r="K37" s="385"/>
      <c r="L37" s="378"/>
      <c r="M37" s="378"/>
      <c r="N37" s="73" t="str">
        <f>IF(J37&gt;L33,"EXCESSIVAMENTE ELEVADO",IF(J37&lt;M33,"INEXEQUÍVEL","VÁLIDO"))</f>
        <v>EXCESSIVAMENTE ELEVADO</v>
      </c>
      <c r="O37" s="69">
        <f>(J37-K33)/K33</f>
        <v>2.2261622456295154</v>
      </c>
      <c r="P37" s="228" t="s">
        <v>76</v>
      </c>
      <c r="Q37" s="432"/>
      <c r="R37" s="372"/>
      <c r="T37" s="502"/>
      <c r="U37" s="502"/>
      <c r="V37" s="502"/>
      <c r="W37" s="502"/>
      <c r="X37" s="502"/>
      <c r="Y37" s="503"/>
      <c r="Z37" s="503"/>
    </row>
    <row r="38" spans="1:26" s="20" customFormat="1" ht="21.75" customHeight="1" x14ac:dyDescent="0.25">
      <c r="A38" s="381"/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501"/>
      <c r="Q38" s="382"/>
      <c r="R38" s="382"/>
      <c r="S38" s="287"/>
      <c r="T38" s="263"/>
      <c r="U38" s="263"/>
      <c r="V38" s="259"/>
      <c r="W38" s="263"/>
      <c r="X38" s="263"/>
      <c r="Y38" s="263"/>
      <c r="Z38" s="263"/>
    </row>
    <row r="39" spans="1:26" ht="54" customHeight="1" thickBot="1" x14ac:dyDescent="0.3">
      <c r="A39" s="419">
        <v>28</v>
      </c>
      <c r="B39" s="394"/>
      <c r="C39" s="386" t="s">
        <v>117</v>
      </c>
      <c r="D39" s="388" t="s">
        <v>112</v>
      </c>
      <c r="E39" s="396">
        <v>30</v>
      </c>
      <c r="F39" s="175" t="s">
        <v>173</v>
      </c>
      <c r="G39" s="180" t="s">
        <v>199</v>
      </c>
      <c r="H39" s="168" t="s">
        <v>167</v>
      </c>
      <c r="I39" s="181" t="s">
        <v>136</v>
      </c>
      <c r="J39" s="165">
        <v>18.63</v>
      </c>
      <c r="K39" s="383">
        <f>AVERAGE(J40:J42)</f>
        <v>28.17</v>
      </c>
      <c r="L39" s="376">
        <f>K39*1.25</f>
        <v>35.212500000000006</v>
      </c>
      <c r="M39" s="376">
        <f>K39*0.75</f>
        <v>21.127500000000001</v>
      </c>
      <c r="N39" s="73" t="str">
        <f t="shared" ref="N39:N44" si="1">IF(J39&gt;L$39,"EXCESSIVAMENTE ELEVADO",IF(J39&lt;M$39,"INEXEQUÍVEL","VÁLIDO"))</f>
        <v>INEXEQUÍVEL</v>
      </c>
      <c r="O39" s="60">
        <f>J39/K39</f>
        <v>0.6613418530351437</v>
      </c>
      <c r="P39" s="228" t="s">
        <v>82</v>
      </c>
      <c r="Q39" s="373">
        <f>ROUND(MEDIAN(J40:J42),2)</f>
        <v>29.72</v>
      </c>
      <c r="R39" s="370">
        <f>E39*Q39</f>
        <v>891.59999999999991</v>
      </c>
      <c r="T39" s="264"/>
      <c r="U39" s="264"/>
      <c r="V39" s="265"/>
      <c r="W39" s="264"/>
      <c r="X39" s="264"/>
      <c r="Y39" s="264"/>
      <c r="Z39" s="264"/>
    </row>
    <row r="40" spans="1:26" ht="54" customHeight="1" x14ac:dyDescent="0.25">
      <c r="A40" s="420"/>
      <c r="B40" s="395"/>
      <c r="C40" s="387"/>
      <c r="D40" s="389"/>
      <c r="E40" s="397"/>
      <c r="F40" s="175" t="s">
        <v>169</v>
      </c>
      <c r="G40" s="179" t="s">
        <v>199</v>
      </c>
      <c r="H40" s="167" t="s">
        <v>170</v>
      </c>
      <c r="I40" s="167" t="s">
        <v>138</v>
      </c>
      <c r="J40" s="165">
        <v>23.28</v>
      </c>
      <c r="K40" s="384"/>
      <c r="L40" s="377"/>
      <c r="M40" s="377"/>
      <c r="N40" s="73" t="str">
        <f t="shared" si="1"/>
        <v>VÁLIDO</v>
      </c>
      <c r="O40" s="127">
        <f>J40/K39</f>
        <v>0.82641107561235361</v>
      </c>
      <c r="P40" s="102" t="s">
        <v>82</v>
      </c>
      <c r="Q40" s="374"/>
      <c r="R40" s="371"/>
      <c r="S40" s="247"/>
      <c r="T40" s="433" t="s">
        <v>62</v>
      </c>
      <c r="U40" s="434"/>
      <c r="V40" s="434"/>
      <c r="W40" s="434"/>
      <c r="X40" s="435"/>
      <c r="Y40" s="363" t="s">
        <v>66</v>
      </c>
      <c r="Z40" s="364"/>
    </row>
    <row r="41" spans="1:26" ht="54" customHeight="1" x14ac:dyDescent="0.25">
      <c r="A41" s="420"/>
      <c r="B41" s="395"/>
      <c r="C41" s="387"/>
      <c r="D41" s="389"/>
      <c r="E41" s="397"/>
      <c r="F41" s="328" t="s">
        <v>300</v>
      </c>
      <c r="G41" s="168" t="s">
        <v>141</v>
      </c>
      <c r="H41" s="23" t="s">
        <v>299</v>
      </c>
      <c r="I41" s="23" t="s">
        <v>225</v>
      </c>
      <c r="J41" s="165">
        <v>29.72</v>
      </c>
      <c r="K41" s="384"/>
      <c r="L41" s="377"/>
      <c r="M41" s="377"/>
      <c r="N41" s="73" t="str">
        <f t="shared" si="1"/>
        <v>VÁLIDO</v>
      </c>
      <c r="O41" s="127">
        <f>(J41-K39)/K39</f>
        <v>5.5023074192403161E-2</v>
      </c>
      <c r="P41" s="102" t="s">
        <v>76</v>
      </c>
      <c r="Q41" s="374"/>
      <c r="R41" s="371"/>
      <c r="S41" s="247"/>
      <c r="T41" s="436"/>
      <c r="U41" s="437"/>
      <c r="V41" s="437"/>
      <c r="W41" s="437"/>
      <c r="X41" s="438"/>
      <c r="Y41" s="439"/>
      <c r="Z41" s="440"/>
    </row>
    <row r="42" spans="1:26" ht="60" customHeight="1" x14ac:dyDescent="0.25">
      <c r="A42" s="420"/>
      <c r="B42" s="395"/>
      <c r="C42" s="387"/>
      <c r="D42" s="389"/>
      <c r="E42" s="397"/>
      <c r="F42" s="175" t="s">
        <v>166</v>
      </c>
      <c r="G42" s="180" t="s">
        <v>199</v>
      </c>
      <c r="H42" s="168" t="s">
        <v>167</v>
      </c>
      <c r="I42" s="181" t="s">
        <v>136</v>
      </c>
      <c r="J42" s="165">
        <v>31.51</v>
      </c>
      <c r="K42" s="384"/>
      <c r="L42" s="377"/>
      <c r="M42" s="377"/>
      <c r="N42" s="73" t="str">
        <f t="shared" si="1"/>
        <v>VÁLIDO</v>
      </c>
      <c r="O42" s="127">
        <f>(J42-K39)/K39</f>
        <v>0.11856585019524316</v>
      </c>
      <c r="P42" s="102" t="s">
        <v>76</v>
      </c>
      <c r="Q42" s="374"/>
      <c r="R42" s="371"/>
      <c r="T42" s="87" t="s">
        <v>4</v>
      </c>
      <c r="U42" s="88" t="s">
        <v>63</v>
      </c>
      <c r="V42" s="89" t="s">
        <v>64</v>
      </c>
      <c r="W42" s="88" t="s">
        <v>65</v>
      </c>
      <c r="X42" s="90" t="s">
        <v>15</v>
      </c>
      <c r="Y42" s="91">
        <v>0.25</v>
      </c>
      <c r="Z42" s="92">
        <v>0.75</v>
      </c>
    </row>
    <row r="43" spans="1:26" ht="60" customHeight="1" thickBot="1" x14ac:dyDescent="0.3">
      <c r="A43" s="420"/>
      <c r="B43" s="395"/>
      <c r="C43" s="387"/>
      <c r="D43" s="389"/>
      <c r="E43" s="397"/>
      <c r="F43" s="59" t="s">
        <v>149</v>
      </c>
      <c r="G43" s="59" t="s">
        <v>141</v>
      </c>
      <c r="H43" s="168" t="s">
        <v>206</v>
      </c>
      <c r="I43" s="168" t="s">
        <v>138</v>
      </c>
      <c r="J43" s="165">
        <v>120</v>
      </c>
      <c r="K43" s="384"/>
      <c r="L43" s="377"/>
      <c r="M43" s="377"/>
      <c r="N43" s="73" t="str">
        <f t="shared" si="1"/>
        <v>EXCESSIVAMENTE ELEVADO</v>
      </c>
      <c r="O43" s="69">
        <f>(J43-K39)/K39</f>
        <v>3.2598509052183169</v>
      </c>
      <c r="P43" s="228" t="s">
        <v>76</v>
      </c>
      <c r="Q43" s="374"/>
      <c r="R43" s="371"/>
      <c r="T43" s="93">
        <f>MEDIAN(J40:J42)</f>
        <v>29.72</v>
      </c>
      <c r="U43" s="94">
        <f>_xlfn.STDEV.S(J40:J42)</f>
        <v>4.3284061731773598</v>
      </c>
      <c r="V43" s="95">
        <f>(U43/T43)*100</f>
        <v>14.563950784580618</v>
      </c>
      <c r="W43" s="96" t="str">
        <f>IF(V43&gt;25,"Mediana","Média")</f>
        <v>Média</v>
      </c>
      <c r="X43" s="97">
        <f>MIN(J40:J42)</f>
        <v>23.28</v>
      </c>
      <c r="Y43" s="98" t="s">
        <v>70</v>
      </c>
      <c r="Z43" s="99" t="s">
        <v>71</v>
      </c>
    </row>
    <row r="44" spans="1:26" ht="78" customHeight="1" x14ac:dyDescent="0.25">
      <c r="A44" s="420"/>
      <c r="B44" s="395"/>
      <c r="C44" s="387"/>
      <c r="D44" s="389"/>
      <c r="E44" s="397"/>
      <c r="F44" s="175" t="s">
        <v>263</v>
      </c>
      <c r="G44" s="180" t="s">
        <v>199</v>
      </c>
      <c r="H44" s="168" t="s">
        <v>264</v>
      </c>
      <c r="I44" s="181" t="s">
        <v>138</v>
      </c>
      <c r="J44" s="165">
        <v>121.61</v>
      </c>
      <c r="K44" s="385"/>
      <c r="L44" s="378"/>
      <c r="M44" s="378"/>
      <c r="N44" s="73" t="str">
        <f t="shared" si="1"/>
        <v>EXCESSIVAMENTE ELEVADO</v>
      </c>
      <c r="O44" s="69">
        <f>(J44-K39)/K39</f>
        <v>3.3170039048633293</v>
      </c>
      <c r="P44" s="228" t="s">
        <v>76</v>
      </c>
      <c r="Q44" s="375"/>
      <c r="R44" s="372"/>
      <c r="T44" s="266"/>
      <c r="U44" s="266"/>
      <c r="V44" s="267"/>
      <c r="W44" s="266"/>
      <c r="X44" s="266"/>
      <c r="Y44" s="268"/>
      <c r="Z44" s="269"/>
    </row>
    <row r="45" spans="1:26" s="20" customFormat="1" ht="21.75" customHeight="1" thickBot="1" x14ac:dyDescent="0.3">
      <c r="A45" s="390"/>
      <c r="B45" s="391"/>
      <c r="C45" s="391"/>
      <c r="D45" s="391"/>
      <c r="E45" s="391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1"/>
      <c r="R45" s="391"/>
      <c r="S45" s="287"/>
      <c r="T45" s="263"/>
      <c r="U45" s="263"/>
      <c r="V45" s="259"/>
      <c r="W45" s="263"/>
      <c r="X45" s="263"/>
      <c r="Y45" s="263"/>
      <c r="Z45" s="263"/>
    </row>
    <row r="46" spans="1:26" ht="42" customHeight="1" x14ac:dyDescent="0.25">
      <c r="A46" s="419">
        <v>29</v>
      </c>
      <c r="B46" s="394"/>
      <c r="C46" s="386" t="s">
        <v>118</v>
      </c>
      <c r="D46" s="388" t="s">
        <v>112</v>
      </c>
      <c r="E46" s="396">
        <v>80</v>
      </c>
      <c r="F46" s="175" t="s">
        <v>166</v>
      </c>
      <c r="G46" s="179" t="s">
        <v>199</v>
      </c>
      <c r="H46" s="179" t="s">
        <v>167</v>
      </c>
      <c r="I46" s="179" t="s">
        <v>136</v>
      </c>
      <c r="J46" s="165">
        <v>29.41</v>
      </c>
      <c r="K46" s="383">
        <f>AVERAGE(J46:J49)</f>
        <v>58.814999999999998</v>
      </c>
      <c r="L46" s="376">
        <f>K46*1.25</f>
        <v>73.518749999999997</v>
      </c>
      <c r="M46" s="376">
        <f>K46*0.75</f>
        <v>44.111249999999998</v>
      </c>
      <c r="N46" s="110" t="str">
        <f>IF(J46&gt;L$46,"EXCESSIVAMENTE ELEVADO",IF(J46&lt;M$46,"INEXEQUÍVEL","VÁLIDO"))</f>
        <v>INEXEQUÍVEL</v>
      </c>
      <c r="O46" s="69">
        <f>J46/K46</f>
        <v>0.50004250616339374</v>
      </c>
      <c r="P46" s="61" t="s">
        <v>74</v>
      </c>
      <c r="Q46" s="373">
        <f>ROUND(AVERAGE(J46:J48),2)</f>
        <v>46.75</v>
      </c>
      <c r="R46" s="370">
        <f>E46*Q46</f>
        <v>3740</v>
      </c>
      <c r="S46" s="247"/>
      <c r="T46" s="360" t="s">
        <v>62</v>
      </c>
      <c r="U46" s="361"/>
      <c r="V46" s="361"/>
      <c r="W46" s="361"/>
      <c r="X46" s="362"/>
      <c r="Y46" s="363" t="s">
        <v>66</v>
      </c>
      <c r="Z46" s="364"/>
    </row>
    <row r="47" spans="1:26" ht="52.9" customHeight="1" x14ac:dyDescent="0.25">
      <c r="A47" s="420"/>
      <c r="B47" s="395"/>
      <c r="C47" s="387"/>
      <c r="D47" s="389"/>
      <c r="E47" s="397"/>
      <c r="F47" s="175" t="s">
        <v>172</v>
      </c>
      <c r="G47" s="180" t="s">
        <v>199</v>
      </c>
      <c r="H47" s="168" t="s">
        <v>168</v>
      </c>
      <c r="I47" s="168" t="s">
        <v>136</v>
      </c>
      <c r="J47" s="165">
        <v>48.77</v>
      </c>
      <c r="K47" s="384"/>
      <c r="L47" s="377"/>
      <c r="M47" s="377"/>
      <c r="N47" s="110" t="str">
        <f>IF(J47&gt;L$46,"EXCESSIVAMENTE ELEVADO",IF(J47&lt;M$46,"INEXEQUÍVEL","VÁLIDO"))</f>
        <v>VÁLIDO</v>
      </c>
      <c r="O47" s="103">
        <f>J47/K46</f>
        <v>0.8292102354841453</v>
      </c>
      <c r="P47" s="102" t="s">
        <v>75</v>
      </c>
      <c r="Q47" s="374"/>
      <c r="R47" s="371"/>
      <c r="T47" s="87" t="s">
        <v>4</v>
      </c>
      <c r="U47" s="88" t="s">
        <v>63</v>
      </c>
      <c r="V47" s="89" t="s">
        <v>64</v>
      </c>
      <c r="W47" s="88" t="s">
        <v>65</v>
      </c>
      <c r="X47" s="90" t="s">
        <v>15</v>
      </c>
      <c r="Y47" s="91">
        <v>0.25</v>
      </c>
      <c r="Z47" s="92">
        <v>0.75</v>
      </c>
    </row>
    <row r="48" spans="1:26" ht="50.45" customHeight="1" thickBot="1" x14ac:dyDescent="0.3">
      <c r="A48" s="420"/>
      <c r="B48" s="395"/>
      <c r="C48" s="387"/>
      <c r="D48" s="389"/>
      <c r="E48" s="397"/>
      <c r="F48" s="175" t="s">
        <v>169</v>
      </c>
      <c r="G48" s="180" t="s">
        <v>199</v>
      </c>
      <c r="H48" s="167" t="s">
        <v>170</v>
      </c>
      <c r="I48" s="167" t="s">
        <v>138</v>
      </c>
      <c r="J48" s="165">
        <v>62.08</v>
      </c>
      <c r="K48" s="384"/>
      <c r="L48" s="377"/>
      <c r="M48" s="377"/>
      <c r="N48" s="110" t="str">
        <f>IF(J48&gt;L$46,"EXCESSIVAMENTE ELEVADO",IF(J48&lt;M$46,"INEXEQUÍVEL","VÁLIDO"))</f>
        <v>VÁLIDO</v>
      </c>
      <c r="O48" s="103">
        <f>(J48-K46)/K46</f>
        <v>5.5513049392161874E-2</v>
      </c>
      <c r="P48" s="102" t="s">
        <v>76</v>
      </c>
      <c r="Q48" s="374"/>
      <c r="R48" s="371"/>
      <c r="T48" s="93">
        <f>AVERAGE(J46,J48)</f>
        <v>45.744999999999997</v>
      </c>
      <c r="U48" s="94">
        <f>_xlfn.STDEV.S(J47:J48)</f>
        <v>9.4115912575930007</v>
      </c>
      <c r="V48" s="95">
        <f>(U48/T48)*100</f>
        <v>20.57403269776588</v>
      </c>
      <c r="W48" s="96" t="str">
        <f>IF(V48&gt;25,"Mediana","Média")</f>
        <v>Média</v>
      </c>
      <c r="X48" s="97">
        <f>MIN(J47:J48)</f>
        <v>48.77</v>
      </c>
      <c r="Y48" s="98" t="s">
        <v>70</v>
      </c>
      <c r="Z48" s="99" t="s">
        <v>71</v>
      </c>
    </row>
    <row r="49" spans="1:26" ht="45.6" customHeight="1" x14ac:dyDescent="0.25">
      <c r="A49" s="420"/>
      <c r="B49" s="395"/>
      <c r="C49" s="387"/>
      <c r="D49" s="389"/>
      <c r="E49" s="397"/>
      <c r="F49" s="59" t="s">
        <v>149</v>
      </c>
      <c r="G49" s="23" t="s">
        <v>141</v>
      </c>
      <c r="H49" s="168" t="s">
        <v>206</v>
      </c>
      <c r="I49" s="168" t="s">
        <v>138</v>
      </c>
      <c r="J49" s="165">
        <v>95</v>
      </c>
      <c r="K49" s="385"/>
      <c r="L49" s="378"/>
      <c r="M49" s="378"/>
      <c r="N49" s="110" t="str">
        <f>IF(J49&gt;L$46,"EXCESSIVAMENTE ELEVADO",IF(J49&lt;M$46,"INEXEQUÍVEL","VÁLIDO"))</f>
        <v>EXCESSIVAMENTE ELEVADO</v>
      </c>
      <c r="O49" s="69">
        <f>(J49-K46)/K46</f>
        <v>0.61523420896029934</v>
      </c>
      <c r="P49" s="228" t="s">
        <v>76</v>
      </c>
      <c r="Q49" s="375"/>
      <c r="R49" s="372"/>
      <c r="T49" s="270"/>
      <c r="U49" s="270"/>
      <c r="V49" s="271"/>
      <c r="W49" s="270"/>
      <c r="X49" s="270"/>
      <c r="Y49" s="272"/>
      <c r="Z49" s="273"/>
    </row>
    <row r="50" spans="1:26" s="20" customFormat="1" ht="21.75" customHeight="1" thickBot="1" x14ac:dyDescent="0.3">
      <c r="A50" s="393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287"/>
      <c r="T50" s="263"/>
      <c r="U50" s="263"/>
      <c r="V50" s="259"/>
      <c r="W50" s="263"/>
      <c r="X50" s="263"/>
      <c r="Y50" s="263"/>
      <c r="Z50" s="263"/>
    </row>
    <row r="51" spans="1:26" ht="60.6" customHeight="1" x14ac:dyDescent="0.25">
      <c r="A51" s="394">
        <v>30</v>
      </c>
      <c r="B51" s="394"/>
      <c r="C51" s="386" t="s">
        <v>119</v>
      </c>
      <c r="D51" s="388" t="s">
        <v>120</v>
      </c>
      <c r="E51" s="396">
        <v>90</v>
      </c>
      <c r="F51" s="175" t="s">
        <v>169</v>
      </c>
      <c r="G51" s="179" t="s">
        <v>199</v>
      </c>
      <c r="H51" s="167" t="s">
        <v>170</v>
      </c>
      <c r="I51" s="167" t="s">
        <v>138</v>
      </c>
      <c r="J51" s="165">
        <v>66.739999999999995</v>
      </c>
      <c r="K51" s="383">
        <f>AVERAGE(J51:J54)</f>
        <v>94.79</v>
      </c>
      <c r="L51" s="376">
        <f>K51*1.25</f>
        <v>118.48750000000001</v>
      </c>
      <c r="M51" s="376">
        <f>K51*0.75</f>
        <v>71.092500000000001</v>
      </c>
      <c r="N51" s="73" t="str">
        <f>IF(J51&gt;L51,"EXCESSIVAMENTE ELEVADO",IF(J51&lt;M51,"INEXEQUÍVEL","VÁLIDO"))</f>
        <v>INEXEQUÍVEL</v>
      </c>
      <c r="O51" s="69">
        <f>J51/K51</f>
        <v>0.70408270914653437</v>
      </c>
      <c r="P51" s="228" t="s">
        <v>75</v>
      </c>
      <c r="Q51" s="373">
        <f>ROUND(AVERAGE(J52:J54),2)</f>
        <v>104.14</v>
      </c>
      <c r="R51" s="370">
        <f>E51*Q51</f>
        <v>9372.6</v>
      </c>
      <c r="S51" s="247"/>
      <c r="T51" s="360" t="s">
        <v>62</v>
      </c>
      <c r="U51" s="361"/>
      <c r="V51" s="361"/>
      <c r="W51" s="361"/>
      <c r="X51" s="362"/>
      <c r="Y51" s="363" t="s">
        <v>66</v>
      </c>
      <c r="Z51" s="364"/>
    </row>
    <row r="52" spans="1:26" ht="43.9" customHeight="1" x14ac:dyDescent="0.25">
      <c r="A52" s="395"/>
      <c r="B52" s="395"/>
      <c r="C52" s="387"/>
      <c r="D52" s="389"/>
      <c r="E52" s="397"/>
      <c r="F52" s="175" t="s">
        <v>161</v>
      </c>
      <c r="G52" s="180" t="s">
        <v>199</v>
      </c>
      <c r="H52" s="168"/>
      <c r="I52" s="168"/>
      <c r="J52" s="165">
        <v>94.5</v>
      </c>
      <c r="K52" s="384"/>
      <c r="L52" s="377"/>
      <c r="M52" s="377"/>
      <c r="N52" s="73" t="str">
        <f>IF(J52&gt;L51,"EXCESSIVAMENTE ELEVADO",IF(J52&lt;M51,"INEXEQUÍVEL","VÁLIDO"))</f>
        <v>VÁLIDO</v>
      </c>
      <c r="O52" s="103">
        <f>J52/K51</f>
        <v>0.99694060554910846</v>
      </c>
      <c r="P52" s="102" t="s">
        <v>75</v>
      </c>
      <c r="Q52" s="374"/>
      <c r="R52" s="371"/>
      <c r="T52" s="87" t="s">
        <v>4</v>
      </c>
      <c r="U52" s="88" t="s">
        <v>63</v>
      </c>
      <c r="V52" s="89" t="s">
        <v>64</v>
      </c>
      <c r="W52" s="88" t="s">
        <v>65</v>
      </c>
      <c r="X52" s="90" t="s">
        <v>15</v>
      </c>
      <c r="Y52" s="91">
        <v>0.25</v>
      </c>
      <c r="Z52" s="92">
        <v>0.75</v>
      </c>
    </row>
    <row r="53" spans="1:26" ht="43.9" customHeight="1" thickBot="1" x14ac:dyDescent="0.3">
      <c r="A53" s="395"/>
      <c r="B53" s="395"/>
      <c r="C53" s="387"/>
      <c r="D53" s="389"/>
      <c r="E53" s="397"/>
      <c r="F53" s="175" t="s">
        <v>166</v>
      </c>
      <c r="G53" s="179" t="s">
        <v>199</v>
      </c>
      <c r="H53" s="179" t="s">
        <v>167</v>
      </c>
      <c r="I53" s="179" t="s">
        <v>136</v>
      </c>
      <c r="J53" s="165">
        <v>102.92</v>
      </c>
      <c r="K53" s="384"/>
      <c r="L53" s="377"/>
      <c r="M53" s="377"/>
      <c r="N53" s="73" t="str">
        <f>IF(J53&gt;L51,"EXCESSIVAMENTE ELEVADO",IF(J53&lt;M51,"INEXEQUÍVEL","VÁLIDO"))</f>
        <v>VÁLIDO</v>
      </c>
      <c r="O53" s="103">
        <f>(J53-K51)/K51</f>
        <v>8.5768540985335956E-2</v>
      </c>
      <c r="P53" s="102" t="s">
        <v>76</v>
      </c>
      <c r="Q53" s="374"/>
      <c r="R53" s="371"/>
      <c r="T53" s="93">
        <f>AVERAGE(J52:J54)</f>
        <v>104.14</v>
      </c>
      <c r="U53" s="94">
        <f>_xlfn.STDEV.S(J52:J54)</f>
        <v>10.304309777952136</v>
      </c>
      <c r="V53" s="95">
        <f>(U53/T53)*100</f>
        <v>9.8946704224622017</v>
      </c>
      <c r="W53" s="96" t="str">
        <f>IF(V53&gt;25,"Mediana","Média")</f>
        <v>Média</v>
      </c>
      <c r="X53" s="97">
        <f>MIN(J52:J54)</f>
        <v>94.5</v>
      </c>
      <c r="Y53" s="98" t="s">
        <v>70</v>
      </c>
      <c r="Z53" s="99" t="s">
        <v>71</v>
      </c>
    </row>
    <row r="54" spans="1:26" ht="55.9" customHeight="1" x14ac:dyDescent="0.25">
      <c r="A54" s="395"/>
      <c r="B54" s="395"/>
      <c r="C54" s="387"/>
      <c r="D54" s="389"/>
      <c r="E54" s="397"/>
      <c r="F54" s="59" t="s">
        <v>149</v>
      </c>
      <c r="G54" s="23" t="s">
        <v>141</v>
      </c>
      <c r="H54" s="168" t="s">
        <v>206</v>
      </c>
      <c r="I54" s="168" t="s">
        <v>138</v>
      </c>
      <c r="J54" s="165">
        <v>115</v>
      </c>
      <c r="K54" s="385"/>
      <c r="L54" s="378"/>
      <c r="M54" s="378"/>
      <c r="N54" s="73" t="str">
        <f>IF(J54&gt;L51,"EXCESSIVAMENTE ELEVADO",IF(J54&lt;M51,"INEXEQUÍVEL","VÁLIDO"))</f>
        <v>VÁLIDO</v>
      </c>
      <c r="O54" s="103">
        <f>(J54-K51)/K51</f>
        <v>0.21320814431902091</v>
      </c>
      <c r="P54" s="102" t="s">
        <v>76</v>
      </c>
      <c r="Q54" s="375"/>
      <c r="R54" s="372"/>
      <c r="T54" s="266"/>
      <c r="U54" s="266"/>
      <c r="V54" s="274"/>
      <c r="W54" s="266"/>
      <c r="X54" s="266"/>
      <c r="Y54" s="268"/>
      <c r="Z54" s="269"/>
    </row>
    <row r="55" spans="1:26" s="20" customFormat="1" ht="21.75" customHeight="1" thickBot="1" x14ac:dyDescent="0.3">
      <c r="A55" s="393"/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413"/>
      <c r="T55" s="263"/>
      <c r="U55" s="263"/>
      <c r="V55" s="259"/>
      <c r="W55" s="263"/>
      <c r="X55" s="263"/>
      <c r="Y55" s="263"/>
      <c r="Z55" s="263"/>
    </row>
    <row r="56" spans="1:26" ht="61.9" customHeight="1" x14ac:dyDescent="0.25">
      <c r="A56" s="394">
        <v>31</v>
      </c>
      <c r="B56" s="394"/>
      <c r="C56" s="386" t="s">
        <v>121</v>
      </c>
      <c r="D56" s="388" t="s">
        <v>120</v>
      </c>
      <c r="E56" s="396">
        <v>10</v>
      </c>
      <c r="F56" s="175" t="s">
        <v>166</v>
      </c>
      <c r="G56" s="179" t="s">
        <v>199</v>
      </c>
      <c r="H56" s="179" t="s">
        <v>167</v>
      </c>
      <c r="I56" s="179" t="s">
        <v>136</v>
      </c>
      <c r="J56" s="165">
        <v>264.41000000000003</v>
      </c>
      <c r="K56" s="383">
        <f>AVERAGE(J56:J59)</f>
        <v>352.4975</v>
      </c>
      <c r="L56" s="376">
        <f>K56*1.25</f>
        <v>440.62187499999999</v>
      </c>
      <c r="M56" s="376">
        <f>K56*0.75</f>
        <v>264.37312500000002</v>
      </c>
      <c r="N56" s="76" t="str">
        <f>IF(J56&gt;L$56,"EXCESSIVAMENTE ELEVADO",IF(J56&lt;M$56,"INEXEQUÍVEL","VÁLIDO"))</f>
        <v>VÁLIDO</v>
      </c>
      <c r="O56" s="69">
        <f>J56/K$56</f>
        <v>0.75010461067099776</v>
      </c>
      <c r="P56" s="228" t="s">
        <v>75</v>
      </c>
      <c r="Q56" s="373">
        <f>ROUND(AVERAGE(J56:J58),2)</f>
        <v>306.66000000000003</v>
      </c>
      <c r="R56" s="370">
        <f>E56*Q56</f>
        <v>3066.6000000000004</v>
      </c>
      <c r="S56" s="247"/>
      <c r="T56" s="360" t="s">
        <v>62</v>
      </c>
      <c r="U56" s="361"/>
      <c r="V56" s="361"/>
      <c r="W56" s="361"/>
      <c r="X56" s="362"/>
      <c r="Y56" s="363" t="s">
        <v>66</v>
      </c>
      <c r="Z56" s="364"/>
    </row>
    <row r="57" spans="1:26" ht="40.9" customHeight="1" x14ac:dyDescent="0.25">
      <c r="A57" s="395"/>
      <c r="B57" s="395"/>
      <c r="C57" s="387"/>
      <c r="D57" s="389"/>
      <c r="E57" s="397"/>
      <c r="F57" s="175" t="s">
        <v>174</v>
      </c>
      <c r="G57" s="187" t="s">
        <v>199</v>
      </c>
      <c r="H57" s="168" t="s">
        <v>167</v>
      </c>
      <c r="I57" s="179" t="s">
        <v>136</v>
      </c>
      <c r="J57" s="165">
        <v>272.74</v>
      </c>
      <c r="K57" s="384"/>
      <c r="L57" s="377"/>
      <c r="M57" s="377"/>
      <c r="N57" s="76" t="str">
        <f>IF(J57&gt;L$56,"EXCESSIVAMENTE ELEVADO",IF(J57&lt;M$56,"INEXEQUÍVEL","VÁLIDO"))</f>
        <v>VÁLIDO</v>
      </c>
      <c r="O57" s="103">
        <f>J57/K$56</f>
        <v>0.77373598394314858</v>
      </c>
      <c r="P57" s="102" t="s">
        <v>75</v>
      </c>
      <c r="Q57" s="374"/>
      <c r="R57" s="371"/>
      <c r="T57" s="87" t="s">
        <v>4</v>
      </c>
      <c r="U57" s="88" t="s">
        <v>63</v>
      </c>
      <c r="V57" s="89" t="s">
        <v>64</v>
      </c>
      <c r="W57" s="88" t="s">
        <v>65</v>
      </c>
      <c r="X57" s="90" t="s">
        <v>15</v>
      </c>
      <c r="Y57" s="91">
        <v>0.25</v>
      </c>
      <c r="Z57" s="92">
        <v>0.75</v>
      </c>
    </row>
    <row r="58" spans="1:26" ht="67.900000000000006" customHeight="1" thickBot="1" x14ac:dyDescent="0.3">
      <c r="A58" s="395"/>
      <c r="B58" s="395"/>
      <c r="C58" s="387"/>
      <c r="D58" s="389"/>
      <c r="E58" s="397"/>
      <c r="F58" s="175" t="s">
        <v>169</v>
      </c>
      <c r="G58" s="180" t="s">
        <v>199</v>
      </c>
      <c r="H58" s="168" t="s">
        <v>170</v>
      </c>
      <c r="I58" s="167" t="s">
        <v>138</v>
      </c>
      <c r="J58" s="165">
        <v>382.84</v>
      </c>
      <c r="K58" s="384"/>
      <c r="L58" s="377"/>
      <c r="M58" s="377"/>
      <c r="N58" s="76" t="str">
        <f>IF(J58&gt;L$56,"EXCESSIVAMENTE ELEVADO",IF(J58&lt;M$56,"INEXEQUÍVEL","VÁLIDO"))</f>
        <v>VÁLIDO</v>
      </c>
      <c r="O58" s="103">
        <f>(J58-K56)/K56</f>
        <v>8.6078624671096879E-2</v>
      </c>
      <c r="P58" s="102" t="s">
        <v>76</v>
      </c>
      <c r="Q58" s="374"/>
      <c r="R58" s="371"/>
      <c r="T58" s="93">
        <f>AVERAGE(J56:J58)</f>
        <v>306.66333333333336</v>
      </c>
      <c r="U58" s="94">
        <f>_xlfn.STDEV.S(J56:J58)</f>
        <v>66.102274040560246</v>
      </c>
      <c r="V58" s="95">
        <f>(U58/T58)*100</f>
        <v>21.555323658048536</v>
      </c>
      <c r="W58" s="96" t="str">
        <f>IF(V58&gt;25,"Mediana","Média")</f>
        <v>Média</v>
      </c>
      <c r="X58" s="97">
        <f>MIN(J56:J58)</f>
        <v>264.41000000000003</v>
      </c>
      <c r="Y58" s="98" t="s">
        <v>70</v>
      </c>
      <c r="Z58" s="99" t="s">
        <v>71</v>
      </c>
    </row>
    <row r="59" spans="1:26" ht="38.25" x14ac:dyDescent="0.25">
      <c r="A59" s="395"/>
      <c r="B59" s="395"/>
      <c r="C59" s="387"/>
      <c r="D59" s="389"/>
      <c r="E59" s="397"/>
      <c r="F59" s="59" t="s">
        <v>149</v>
      </c>
      <c r="G59" s="59" t="s">
        <v>141</v>
      </c>
      <c r="H59" s="168" t="s">
        <v>206</v>
      </c>
      <c r="I59" s="168" t="s">
        <v>138</v>
      </c>
      <c r="J59" s="165">
        <v>490</v>
      </c>
      <c r="K59" s="385"/>
      <c r="L59" s="378"/>
      <c r="M59" s="378"/>
      <c r="N59" s="76" t="str">
        <f>IF(J59&gt;L$56,"EXCESSIVAMENTE ELEVADO",IF(J59&lt;M$56,"INEXEQUÍVEL","VÁLIDO"))</f>
        <v>EXCESSIVAMENTE ELEVADO</v>
      </c>
      <c r="O59" s="69">
        <f>(J59-K56)/K56</f>
        <v>0.39008078071475683</v>
      </c>
      <c r="P59" s="228" t="s">
        <v>76</v>
      </c>
      <c r="Q59" s="375"/>
      <c r="R59" s="372"/>
      <c r="T59" s="281"/>
      <c r="U59" s="282"/>
      <c r="V59" s="259"/>
      <c r="W59" s="260"/>
      <c r="X59" s="281"/>
      <c r="Y59" s="261"/>
      <c r="Z59" s="262"/>
    </row>
    <row r="60" spans="1:26" s="20" customFormat="1" ht="21.75" customHeight="1" thickBot="1" x14ac:dyDescent="0.3">
      <c r="A60" s="113"/>
      <c r="B60" s="109"/>
      <c r="C60" s="109"/>
      <c r="D60" s="114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5"/>
      <c r="R60" s="291"/>
      <c r="T60" s="263"/>
      <c r="U60" s="263"/>
      <c r="V60" s="259"/>
      <c r="W60" s="263"/>
      <c r="X60" s="263"/>
      <c r="Y60" s="263"/>
      <c r="Z60" s="263"/>
    </row>
    <row r="61" spans="1:26" ht="47.45" customHeight="1" x14ac:dyDescent="0.25">
      <c r="A61" s="395">
        <v>32</v>
      </c>
      <c r="B61" s="395"/>
      <c r="C61" s="387" t="s">
        <v>233</v>
      </c>
      <c r="D61" s="389" t="s">
        <v>120</v>
      </c>
      <c r="E61" s="397">
        <v>10</v>
      </c>
      <c r="F61" s="175" t="s">
        <v>166</v>
      </c>
      <c r="G61" s="186" t="s">
        <v>199</v>
      </c>
      <c r="H61" s="168" t="s">
        <v>167</v>
      </c>
      <c r="I61" s="181" t="s">
        <v>136</v>
      </c>
      <c r="J61" s="165">
        <v>374.77</v>
      </c>
      <c r="K61" s="383">
        <f>AVERAGE(J61:J63)</f>
        <v>395.52</v>
      </c>
      <c r="L61" s="376">
        <f>K61*1.25</f>
        <v>494.4</v>
      </c>
      <c r="M61" s="376">
        <f>K61*0.75</f>
        <v>296.64</v>
      </c>
      <c r="N61" s="76" t="str">
        <f>IF(J61&gt;L$61,"EXCESSIVAMENTE ELEVADO",IF(J61&lt;M$61,"INEXEQUÍVEL","VÁLIDO"))</f>
        <v>VÁLIDO</v>
      </c>
      <c r="O61" s="103">
        <f>J61/K$61</f>
        <v>0.94753741909385114</v>
      </c>
      <c r="P61" s="102" t="s">
        <v>75</v>
      </c>
      <c r="Q61" s="374">
        <f>ROUND(AVERAGE(J61:J63),2)</f>
        <v>395.52</v>
      </c>
      <c r="R61" s="371">
        <f>E61*Q61</f>
        <v>3955.2</v>
      </c>
      <c r="S61" s="247"/>
      <c r="T61" s="360" t="s">
        <v>62</v>
      </c>
      <c r="U61" s="361"/>
      <c r="V61" s="361"/>
      <c r="W61" s="361"/>
      <c r="X61" s="362"/>
      <c r="Y61" s="363" t="s">
        <v>66</v>
      </c>
      <c r="Z61" s="364"/>
    </row>
    <row r="62" spans="1:26" ht="52.9" customHeight="1" x14ac:dyDescent="0.25">
      <c r="A62" s="395"/>
      <c r="B62" s="395"/>
      <c r="C62" s="387"/>
      <c r="D62" s="389"/>
      <c r="E62" s="397"/>
      <c r="F62" s="175" t="s">
        <v>169</v>
      </c>
      <c r="G62" s="179" t="s">
        <v>199</v>
      </c>
      <c r="H62" s="167" t="s">
        <v>170</v>
      </c>
      <c r="I62" s="167" t="s">
        <v>138</v>
      </c>
      <c r="J62" s="165">
        <v>351.79</v>
      </c>
      <c r="K62" s="384"/>
      <c r="L62" s="377"/>
      <c r="M62" s="377"/>
      <c r="N62" s="76" t="str">
        <f>IF(J62&gt;L$61,"EXCESSIVAMENTE ELEVADO",IF(J62&lt;M$61,"INEXEQUÍVEL","VÁLIDO"))</f>
        <v>VÁLIDO</v>
      </c>
      <c r="O62" s="103">
        <f>J62/K$61</f>
        <v>0.88943669093851141</v>
      </c>
      <c r="P62" s="102" t="s">
        <v>75</v>
      </c>
      <c r="Q62" s="374"/>
      <c r="R62" s="371"/>
      <c r="T62" s="87" t="s">
        <v>4</v>
      </c>
      <c r="U62" s="88" t="s">
        <v>63</v>
      </c>
      <c r="V62" s="89" t="s">
        <v>64</v>
      </c>
      <c r="W62" s="88" t="s">
        <v>65</v>
      </c>
      <c r="X62" s="90" t="s">
        <v>15</v>
      </c>
      <c r="Y62" s="91">
        <v>0.25</v>
      </c>
      <c r="Z62" s="92">
        <v>0.75</v>
      </c>
    </row>
    <row r="63" spans="1:26" ht="66" customHeight="1" thickBot="1" x14ac:dyDescent="0.3">
      <c r="A63" s="395"/>
      <c r="B63" s="395"/>
      <c r="C63" s="387"/>
      <c r="D63" s="389"/>
      <c r="E63" s="397"/>
      <c r="F63" s="59" t="s">
        <v>149</v>
      </c>
      <c r="G63" s="23" t="s">
        <v>141</v>
      </c>
      <c r="H63" s="168" t="s">
        <v>206</v>
      </c>
      <c r="I63" s="168" t="s">
        <v>138</v>
      </c>
      <c r="J63" s="165">
        <v>460</v>
      </c>
      <c r="K63" s="385"/>
      <c r="L63" s="378"/>
      <c r="M63" s="378"/>
      <c r="N63" s="76" t="str">
        <f>IF(J63&gt;L$61,"EXCESSIVAMENTE ELEVADO",IF(J63&lt;M$61,"INEXEQUÍVEL","VÁLIDO"))</f>
        <v>VÁLIDO</v>
      </c>
      <c r="O63" s="103">
        <f>(J63-K61)/K61</f>
        <v>0.16302588996763759</v>
      </c>
      <c r="P63" s="102" t="s">
        <v>76</v>
      </c>
      <c r="Q63" s="375"/>
      <c r="R63" s="372"/>
      <c r="T63" s="93">
        <f>AVERAGE(J61:J63)</f>
        <v>395.52</v>
      </c>
      <c r="U63" s="94">
        <f>_xlfn.STDEV.S(J61:J63)</f>
        <v>57.011164696048887</v>
      </c>
      <c r="V63" s="95">
        <f>(U63/T63)*100</f>
        <v>14.414230556242133</v>
      </c>
      <c r="W63" s="96" t="str">
        <f>IF(V63&gt;25,"Mediana","Média")</f>
        <v>Média</v>
      </c>
      <c r="X63" s="97">
        <f>MIN(J61:J63)</f>
        <v>351.79</v>
      </c>
      <c r="Y63" s="98" t="s">
        <v>70</v>
      </c>
      <c r="Z63" s="99" t="s">
        <v>71</v>
      </c>
    </row>
    <row r="64" spans="1:26" s="20" customFormat="1" ht="21.75" customHeight="1" thickBot="1" x14ac:dyDescent="0.3">
      <c r="A64" s="393"/>
      <c r="B64" s="392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287"/>
      <c r="T64" s="263"/>
      <c r="U64" s="263"/>
      <c r="V64" s="259"/>
      <c r="W64" s="263"/>
      <c r="X64" s="263"/>
      <c r="Y64" s="263"/>
      <c r="Z64" s="263"/>
    </row>
    <row r="65" spans="1:26" ht="42" customHeight="1" x14ac:dyDescent="0.25">
      <c r="A65" s="420">
        <v>33</v>
      </c>
      <c r="B65" s="395"/>
      <c r="C65" s="387" t="s">
        <v>122</v>
      </c>
      <c r="D65" s="389" t="s">
        <v>107</v>
      </c>
      <c r="E65" s="397">
        <v>10</v>
      </c>
      <c r="F65" s="188" t="s">
        <v>245</v>
      </c>
      <c r="G65" s="186" t="s">
        <v>199</v>
      </c>
      <c r="H65" s="168" t="s">
        <v>167</v>
      </c>
      <c r="I65" s="181" t="s">
        <v>136</v>
      </c>
      <c r="J65" s="165">
        <v>29.99</v>
      </c>
      <c r="K65" s="383">
        <f>AVERAGE(J65:J67)</f>
        <v>51.156666666666659</v>
      </c>
      <c r="L65" s="376">
        <f>K65*1.25</f>
        <v>63.945833333333326</v>
      </c>
      <c r="M65" s="376">
        <f>K65*0.75</f>
        <v>38.367499999999993</v>
      </c>
      <c r="N65" s="76" t="str">
        <f>IF(J65&gt;L65,"EXCESSIVAMENTE ELEVADO",IF(J65&lt;M65,"INEXEQUÍVEL","VÁLIDO"))</f>
        <v>INEXEQUÍVEL</v>
      </c>
      <c r="O65" s="60">
        <f>J65/K65</f>
        <v>0.58623835277252889</v>
      </c>
      <c r="P65" s="228" t="s">
        <v>74</v>
      </c>
      <c r="Q65" s="373">
        <f>ROUND(MEDIAN(J65:J67),2)</f>
        <v>59.41</v>
      </c>
      <c r="R65" s="370">
        <f>E65*Q65</f>
        <v>594.09999999999991</v>
      </c>
      <c r="S65" s="247"/>
      <c r="T65" s="360" t="s">
        <v>62</v>
      </c>
      <c r="U65" s="361"/>
      <c r="V65" s="361"/>
      <c r="W65" s="361"/>
      <c r="X65" s="362"/>
      <c r="Y65" s="363" t="s">
        <v>66</v>
      </c>
      <c r="Z65" s="364"/>
    </row>
    <row r="66" spans="1:26" ht="42" customHeight="1" x14ac:dyDescent="0.25">
      <c r="A66" s="420"/>
      <c r="B66" s="395"/>
      <c r="C66" s="387"/>
      <c r="D66" s="389"/>
      <c r="E66" s="397"/>
      <c r="F66" s="198" t="s">
        <v>246</v>
      </c>
      <c r="G66" s="186" t="s">
        <v>199</v>
      </c>
      <c r="H66" s="168" t="s">
        <v>247</v>
      </c>
      <c r="I66" s="181" t="s">
        <v>136</v>
      </c>
      <c r="J66" s="165">
        <v>59.41</v>
      </c>
      <c r="K66" s="384"/>
      <c r="L66" s="377"/>
      <c r="M66" s="377"/>
      <c r="N66" s="76" t="str">
        <f>IF(J66&gt;L65,"EXCESSIVAMENTE ELEVADO",IF(J66&lt;M65,"INEXEQUÍVEL","VÁLIDO"))</f>
        <v>VÁLIDO</v>
      </c>
      <c r="O66" s="103">
        <f>(J66-K65)/K65</f>
        <v>0.16133446276145186</v>
      </c>
      <c r="P66" s="102" t="s">
        <v>76</v>
      </c>
      <c r="Q66" s="374"/>
      <c r="R66" s="371"/>
      <c r="T66" s="87" t="s">
        <v>4</v>
      </c>
      <c r="U66" s="88" t="s">
        <v>63</v>
      </c>
      <c r="V66" s="89" t="s">
        <v>64</v>
      </c>
      <c r="W66" s="88" t="s">
        <v>65</v>
      </c>
      <c r="X66" s="90" t="s">
        <v>15</v>
      </c>
      <c r="Y66" s="91">
        <v>0.25</v>
      </c>
      <c r="Z66" s="92">
        <v>0.75</v>
      </c>
    </row>
    <row r="67" spans="1:26" ht="42" customHeight="1" thickBot="1" x14ac:dyDescent="0.3">
      <c r="A67" s="420"/>
      <c r="B67" s="395"/>
      <c r="C67" s="387"/>
      <c r="D67" s="389"/>
      <c r="E67" s="397"/>
      <c r="F67" s="200" t="s">
        <v>166</v>
      </c>
      <c r="G67" s="186" t="s">
        <v>199</v>
      </c>
      <c r="H67" s="168" t="s">
        <v>167</v>
      </c>
      <c r="I67" s="181" t="s">
        <v>136</v>
      </c>
      <c r="J67" s="165">
        <v>64.069999999999993</v>
      </c>
      <c r="K67" s="384"/>
      <c r="L67" s="377"/>
      <c r="M67" s="377"/>
      <c r="N67" s="76" t="str">
        <f>IF(J67&gt;L65,"EXCESSIVAMENTE ELEVADO",IF(J67&lt;M65,"INEXEQUÍVEL","VÁLIDO"))</f>
        <v>EXCESSIVAMENTE ELEVADO</v>
      </c>
      <c r="O67" s="60">
        <f>(J67-K65)/K65</f>
        <v>0.25242718446601947</v>
      </c>
      <c r="P67" s="74" t="s">
        <v>76</v>
      </c>
      <c r="Q67" s="374"/>
      <c r="R67" s="371"/>
      <c r="T67" s="283">
        <f>MEDIAN(J65:J67)</f>
        <v>59.41</v>
      </c>
      <c r="U67" s="94">
        <f>_xlfn.STDEV.S(J65:J67)</f>
        <v>18.478358512955996</v>
      </c>
      <c r="V67" s="95">
        <f>(U67/T67)*100</f>
        <v>31.103111450860123</v>
      </c>
      <c r="W67" s="96" t="str">
        <f>IF(V67&gt;25,"Mediana","Média")</f>
        <v>Mediana</v>
      </c>
      <c r="X67" s="97">
        <f>MIN(J65:J66)</f>
        <v>29.99</v>
      </c>
      <c r="Y67" s="98" t="s">
        <v>70</v>
      </c>
      <c r="Z67" s="99" t="s">
        <v>71</v>
      </c>
    </row>
    <row r="68" spans="1:26" ht="56.45" customHeight="1" x14ac:dyDescent="0.25">
      <c r="A68" s="420"/>
      <c r="B68" s="395"/>
      <c r="C68" s="387"/>
      <c r="D68" s="389"/>
      <c r="E68" s="397"/>
      <c r="F68" s="59" t="s">
        <v>149</v>
      </c>
      <c r="G68" s="59" t="s">
        <v>141</v>
      </c>
      <c r="H68" s="168" t="s">
        <v>206</v>
      </c>
      <c r="I68" s="168" t="s">
        <v>138</v>
      </c>
      <c r="J68" s="165">
        <v>130</v>
      </c>
      <c r="K68" s="385"/>
      <c r="L68" s="378"/>
      <c r="M68" s="378"/>
      <c r="N68" s="76" t="str">
        <f>IF(J68&gt;L65,"EXCESSIVAMENTE ELEVADO",IF(J68&lt;M65,"INEXEQUÍVEL","VÁLIDO"))</f>
        <v>EXCESSIVAMENTE ELEVADO</v>
      </c>
      <c r="O68" s="60">
        <f>(J68-K65)/K65</f>
        <v>1.5412132664364373</v>
      </c>
      <c r="P68" s="74" t="s">
        <v>76</v>
      </c>
      <c r="Q68" s="375"/>
      <c r="R68" s="372"/>
      <c r="T68" s="266"/>
      <c r="U68" s="266"/>
      <c r="V68" s="267"/>
      <c r="W68" s="266"/>
      <c r="X68" s="266"/>
      <c r="Y68" s="268"/>
      <c r="Z68" s="269"/>
    </row>
    <row r="69" spans="1:26" s="20" customFormat="1" ht="21.75" customHeight="1" thickBot="1" x14ac:dyDescent="0.3">
      <c r="A69" s="393"/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287"/>
      <c r="T69" s="263"/>
      <c r="U69" s="263"/>
      <c r="V69" s="259"/>
      <c r="W69" s="263"/>
      <c r="X69" s="263"/>
      <c r="Y69" s="263"/>
      <c r="Z69" s="263"/>
    </row>
    <row r="70" spans="1:26" ht="55.5" customHeight="1" x14ac:dyDescent="0.25">
      <c r="A70" s="419">
        <v>34</v>
      </c>
      <c r="B70" s="394"/>
      <c r="C70" s="386" t="s">
        <v>123</v>
      </c>
      <c r="D70" s="388" t="s">
        <v>120</v>
      </c>
      <c r="E70" s="396">
        <v>5</v>
      </c>
      <c r="F70" s="168" t="s">
        <v>207</v>
      </c>
      <c r="G70" s="168" t="s">
        <v>141</v>
      </c>
      <c r="H70" s="168" t="s">
        <v>208</v>
      </c>
      <c r="I70" s="168" t="s">
        <v>138</v>
      </c>
      <c r="J70" s="165">
        <v>32</v>
      </c>
      <c r="K70" s="383">
        <f>AVERAGE(J70:J72)</f>
        <v>39.156666666666666</v>
      </c>
      <c r="L70" s="498">
        <f>K70*1.25</f>
        <v>48.945833333333333</v>
      </c>
      <c r="M70" s="498">
        <f>K70*0.75</f>
        <v>29.3675</v>
      </c>
      <c r="N70" s="73" t="str">
        <f>IF(J70&gt;L$70,"EXCESSIVAMENTE ELEVADO",IF(J70&lt;M$70,"INEXEQUÍVEL","VÁLIDO"))</f>
        <v>VÁLIDO</v>
      </c>
      <c r="O70" s="103">
        <f>J70/K$70</f>
        <v>0.81722993104622454</v>
      </c>
      <c r="P70" s="102" t="s">
        <v>61</v>
      </c>
      <c r="Q70" s="373">
        <f>ROUND(AVERAGE(J70:J72),2)</f>
        <v>39.159999999999997</v>
      </c>
      <c r="R70" s="370">
        <f>E70*Q70</f>
        <v>195.79999999999998</v>
      </c>
      <c r="S70" s="247"/>
      <c r="T70" s="360" t="s">
        <v>62</v>
      </c>
      <c r="U70" s="361"/>
      <c r="V70" s="361"/>
      <c r="W70" s="361"/>
      <c r="X70" s="362"/>
      <c r="Y70" s="363" t="s">
        <v>66</v>
      </c>
      <c r="Z70" s="364"/>
    </row>
    <row r="71" spans="1:26" ht="43.9" customHeight="1" x14ac:dyDescent="0.25">
      <c r="A71" s="420"/>
      <c r="B71" s="395"/>
      <c r="C71" s="387"/>
      <c r="D71" s="389"/>
      <c r="E71" s="397"/>
      <c r="F71" s="241" t="s">
        <v>232</v>
      </c>
      <c r="G71" s="59" t="s">
        <v>200</v>
      </c>
      <c r="H71" s="23" t="s">
        <v>230</v>
      </c>
      <c r="I71" s="23" t="s">
        <v>225</v>
      </c>
      <c r="J71" s="165">
        <v>34</v>
      </c>
      <c r="K71" s="384"/>
      <c r="L71" s="499"/>
      <c r="M71" s="499"/>
      <c r="N71" s="73" t="str">
        <f>IF(J71&gt;L$70,"EXCESSIVAMENTE ELEVADO",IF(J71&lt;M$70,"INEXEQUÍVEL","VÁLIDO"))</f>
        <v>VÁLIDO</v>
      </c>
      <c r="O71" s="103">
        <f>J71/K$70</f>
        <v>0.86830680173661356</v>
      </c>
      <c r="P71" s="102" t="s">
        <v>75</v>
      </c>
      <c r="Q71" s="374"/>
      <c r="R71" s="371"/>
      <c r="T71" s="87" t="s">
        <v>4</v>
      </c>
      <c r="U71" s="88" t="s">
        <v>63</v>
      </c>
      <c r="V71" s="89" t="s">
        <v>64</v>
      </c>
      <c r="W71" s="88" t="s">
        <v>65</v>
      </c>
      <c r="X71" s="90" t="s">
        <v>15</v>
      </c>
      <c r="Y71" s="91">
        <v>0.25</v>
      </c>
      <c r="Z71" s="92">
        <v>0.75</v>
      </c>
    </row>
    <row r="72" spans="1:26" ht="69" customHeight="1" thickBot="1" x14ac:dyDescent="0.3">
      <c r="A72" s="420"/>
      <c r="B72" s="395"/>
      <c r="C72" s="387"/>
      <c r="D72" s="389"/>
      <c r="E72" s="397"/>
      <c r="F72" s="175" t="s">
        <v>166</v>
      </c>
      <c r="G72" s="179" t="s">
        <v>199</v>
      </c>
      <c r="H72" s="179" t="s">
        <v>167</v>
      </c>
      <c r="I72" s="179" t="s">
        <v>136</v>
      </c>
      <c r="J72" s="165">
        <v>51.47</v>
      </c>
      <c r="K72" s="384"/>
      <c r="L72" s="499"/>
      <c r="M72" s="499"/>
      <c r="N72" s="73" t="str">
        <f>IF(J72&gt;L$70,"EXCESSIVAMENTE ELEVADO",IF(J72&lt;M$70,"INEXEQUÍVEL","VÁLIDO"))</f>
        <v>EXCESSIVAMENTE ELEVADO</v>
      </c>
      <c r="O72" s="69">
        <f>J72/K$70</f>
        <v>1.3144632672171619</v>
      </c>
      <c r="P72" s="74" t="s">
        <v>75</v>
      </c>
      <c r="Q72" s="374"/>
      <c r="R72" s="371"/>
      <c r="T72" s="93">
        <f>AVERAGE(J70:J72)</f>
        <v>39.156666666666666</v>
      </c>
      <c r="U72" s="94">
        <f>_xlfn.STDEV.S(J70:J72)</f>
        <v>10.710445057668393</v>
      </c>
      <c r="V72" s="95">
        <f>(U72/T72)*100</f>
        <v>27.352800862352243</v>
      </c>
      <c r="W72" s="96" t="str">
        <f>IF(V72&gt;25,"Mediana","Média")</f>
        <v>Mediana</v>
      </c>
      <c r="X72" s="97">
        <f>MIN(J70:J71)</f>
        <v>32</v>
      </c>
      <c r="Y72" s="98" t="s">
        <v>70</v>
      </c>
      <c r="Z72" s="99" t="s">
        <v>71</v>
      </c>
    </row>
    <row r="73" spans="1:26" ht="58.15" customHeight="1" x14ac:dyDescent="0.25">
      <c r="A73" s="420"/>
      <c r="B73" s="395"/>
      <c r="C73" s="387"/>
      <c r="D73" s="389"/>
      <c r="E73" s="397"/>
      <c r="F73" s="59" t="s">
        <v>149</v>
      </c>
      <c r="G73" s="23" t="s">
        <v>141</v>
      </c>
      <c r="H73" s="168" t="s">
        <v>206</v>
      </c>
      <c r="I73" s="168" t="s">
        <v>138</v>
      </c>
      <c r="J73" s="165">
        <v>340</v>
      </c>
      <c r="K73" s="385"/>
      <c r="L73" s="500"/>
      <c r="M73" s="500"/>
      <c r="N73" s="73" t="str">
        <f>IF(J73&gt;L$70,"EXCESSIVAMENTE ELEVADO",IF(J73&lt;M$70,"INEXEQUÍVEL","VÁLIDO"))</f>
        <v>EXCESSIVAMENTE ELEVADO</v>
      </c>
      <c r="O73" s="69">
        <f>(J73-K70)/K70</f>
        <v>7.6830680173661365</v>
      </c>
      <c r="P73" s="74" t="s">
        <v>76</v>
      </c>
      <c r="Q73" s="375"/>
      <c r="R73" s="372"/>
      <c r="T73" s="275"/>
      <c r="U73" s="276"/>
      <c r="V73" s="277"/>
      <c r="W73" s="278"/>
      <c r="X73" s="275"/>
      <c r="Y73" s="279"/>
      <c r="Z73" s="280"/>
    </row>
    <row r="74" spans="1:26" s="20" customFormat="1" ht="21.75" customHeight="1" x14ac:dyDescent="0.25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2"/>
      <c r="S74" s="287"/>
      <c r="T74" s="263"/>
      <c r="U74" s="263"/>
      <c r="V74" s="259"/>
      <c r="W74" s="263"/>
      <c r="X74" s="263"/>
      <c r="Y74" s="263"/>
      <c r="Z74" s="263"/>
    </row>
    <row r="75" spans="1:26" s="20" customFormat="1" ht="21.75" customHeight="1" x14ac:dyDescent="0.25">
      <c r="A75" s="415" t="s">
        <v>67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7"/>
      <c r="R75" s="117">
        <f>SUM(R16,R24,R27,R33,R39,R46,R51,R56,R61,R65,R70)</f>
        <v>43928.24</v>
      </c>
      <c r="T75" s="263"/>
      <c r="U75" s="263"/>
      <c r="V75" s="259"/>
      <c r="W75" s="263"/>
      <c r="X75" s="263"/>
      <c r="Y75" s="263"/>
      <c r="Z75" s="263"/>
    </row>
    <row r="76" spans="1:26" s="20" customFormat="1" ht="39" customHeight="1" x14ac:dyDescent="0.25">
      <c r="A76" s="31"/>
      <c r="B76" s="31"/>
      <c r="C76" s="31"/>
      <c r="D76" s="31"/>
      <c r="E76" s="31"/>
      <c r="F76" s="31"/>
      <c r="G76" s="43"/>
      <c r="H76" s="43"/>
      <c r="I76" s="31"/>
      <c r="J76" s="31"/>
      <c r="K76" s="31"/>
      <c r="L76" s="31"/>
      <c r="M76" s="31"/>
      <c r="N76" s="31"/>
      <c r="O76" s="31"/>
      <c r="P76" s="31"/>
      <c r="Q76" s="52"/>
      <c r="R76" s="32"/>
      <c r="V76" s="51"/>
    </row>
    <row r="77" spans="1:26" s="20" customFormat="1" ht="162" customHeight="1" x14ac:dyDescent="0.25">
      <c r="A77" s="412" t="s">
        <v>309</v>
      </c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</row>
    <row r="78" spans="1:26" ht="15" customHeight="1" x14ac:dyDescent="0.2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1:26" ht="15" customHeight="1" x14ac:dyDescent="0.2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26" ht="15" customHeight="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1:18" ht="15" customHeight="1" x14ac:dyDescent="0.25">
      <c r="A81" s="124"/>
      <c r="B81" s="124"/>
      <c r="C81" s="124"/>
      <c r="D81" s="124"/>
      <c r="E81" s="124"/>
      <c r="F81" s="124"/>
      <c r="G81" s="206"/>
      <c r="H81" s="206"/>
      <c r="I81" s="206"/>
      <c r="J81" s="206"/>
      <c r="K81" s="183"/>
      <c r="L81" s="124"/>
      <c r="M81" s="124"/>
      <c r="N81" s="124"/>
      <c r="O81" s="124"/>
      <c r="P81" s="124"/>
      <c r="Q81" s="124"/>
      <c r="R81" s="124"/>
    </row>
    <row r="82" spans="1:18" ht="15" customHeight="1" x14ac:dyDescent="0.25">
      <c r="A82" s="124"/>
      <c r="B82" s="124"/>
      <c r="C82" s="124"/>
      <c r="D82" s="124"/>
      <c r="E82" s="124"/>
      <c r="F82" s="124"/>
      <c r="G82" s="198"/>
      <c r="H82" s="206"/>
      <c r="I82" s="206"/>
      <c r="J82" s="206"/>
      <c r="K82" s="183"/>
      <c r="L82" s="124"/>
      <c r="M82" s="124"/>
      <c r="N82" s="124"/>
      <c r="O82" s="124"/>
      <c r="P82" s="124"/>
      <c r="Q82" s="124"/>
      <c r="R82" s="124"/>
    </row>
    <row r="83" spans="1:18" ht="15" customHeight="1" x14ac:dyDescent="0.2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1:18" ht="15" customHeight="1" x14ac:dyDescent="0.2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1:18" ht="18.75" x14ac:dyDescent="0.2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1:18" ht="51.6" customHeight="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1:18" x14ac:dyDescent="0.25">
      <c r="R87" s="22"/>
    </row>
    <row r="88" spans="1:18" x14ac:dyDescent="0.25">
      <c r="R88" s="22"/>
    </row>
    <row r="89" spans="1:18" x14ac:dyDescent="0.25">
      <c r="R89" s="22"/>
    </row>
    <row r="90" spans="1:18" ht="15" customHeight="1" x14ac:dyDescent="0.25">
      <c r="R90" s="22"/>
    </row>
    <row r="102" ht="58.15" customHeight="1" x14ac:dyDescent="0.25"/>
  </sheetData>
  <mergeCells count="169">
    <mergeCell ref="T70:X70"/>
    <mergeCell ref="Y70:Z70"/>
    <mergeCell ref="T17:X17"/>
    <mergeCell ref="Y17:Z17"/>
    <mergeCell ref="T28:X28"/>
    <mergeCell ref="Y28:Z28"/>
    <mergeCell ref="T33:X33"/>
    <mergeCell ref="Y33:Z33"/>
    <mergeCell ref="T56:X56"/>
    <mergeCell ref="Y56:Z56"/>
    <mergeCell ref="T37:X37"/>
    <mergeCell ref="Y37:Z37"/>
    <mergeCell ref="Y46:Z46"/>
    <mergeCell ref="T51:X51"/>
    <mergeCell ref="Y51:Z51"/>
    <mergeCell ref="Y65:Z65"/>
    <mergeCell ref="T24:X24"/>
    <mergeCell ref="T40:X41"/>
    <mergeCell ref="Y40:Z41"/>
    <mergeCell ref="L33:L37"/>
    <mergeCell ref="M33:M37"/>
    <mergeCell ref="Q33:Q37"/>
    <mergeCell ref="R33:R37"/>
    <mergeCell ref="A32:Q32"/>
    <mergeCell ref="T61:X61"/>
    <mergeCell ref="Y61:Z61"/>
    <mergeCell ref="E61:E63"/>
    <mergeCell ref="A38:R38"/>
    <mergeCell ref="A56:A59"/>
    <mergeCell ref="B56:B59"/>
    <mergeCell ref="A45:R45"/>
    <mergeCell ref="A51:A54"/>
    <mergeCell ref="B51:B54"/>
    <mergeCell ref="C51:C54"/>
    <mergeCell ref="D51:D54"/>
    <mergeCell ref="E39:E44"/>
    <mergeCell ref="L39:L44"/>
    <mergeCell ref="K39:K44"/>
    <mergeCell ref="E51:E54"/>
    <mergeCell ref="E46:E49"/>
    <mergeCell ref="A46:A49"/>
    <mergeCell ref="B46:B49"/>
    <mergeCell ref="Q70:Q73"/>
    <mergeCell ref="M65:M68"/>
    <mergeCell ref="A39:A44"/>
    <mergeCell ref="B39:B44"/>
    <mergeCell ref="C39:C44"/>
    <mergeCell ref="D39:D44"/>
    <mergeCell ref="C56:C59"/>
    <mergeCell ref="D56:D59"/>
    <mergeCell ref="E56:E59"/>
    <mergeCell ref="A55:R55"/>
    <mergeCell ref="M39:M44"/>
    <mergeCell ref="K51:K54"/>
    <mergeCell ref="L51:L54"/>
    <mergeCell ref="M51:M54"/>
    <mergeCell ref="K56:K59"/>
    <mergeCell ref="L56:L59"/>
    <mergeCell ref="M56:M59"/>
    <mergeCell ref="Q39:Q44"/>
    <mergeCell ref="R39:R44"/>
    <mergeCell ref="K46:K49"/>
    <mergeCell ref="L46:L49"/>
    <mergeCell ref="M46:M49"/>
    <mergeCell ref="Q46:Q49"/>
    <mergeCell ref="B70:B73"/>
    <mergeCell ref="C70:C73"/>
    <mergeCell ref="D70:D73"/>
    <mergeCell ref="E70:E73"/>
    <mergeCell ref="K70:K73"/>
    <mergeCell ref="L70:L73"/>
    <mergeCell ref="M70:M73"/>
    <mergeCell ref="E65:E68"/>
    <mergeCell ref="A65:A68"/>
    <mergeCell ref="B65:B68"/>
    <mergeCell ref="C65:C68"/>
    <mergeCell ref="D65:D68"/>
    <mergeCell ref="A75:Q75"/>
    <mergeCell ref="A77:R77"/>
    <mergeCell ref="T65:X65"/>
    <mergeCell ref="T46:X46"/>
    <mergeCell ref="R70:R73"/>
    <mergeCell ref="R51:R54"/>
    <mergeCell ref="Q56:Q59"/>
    <mergeCell ref="R56:R59"/>
    <mergeCell ref="K61:K63"/>
    <mergeCell ref="L61:L63"/>
    <mergeCell ref="M61:M63"/>
    <mergeCell ref="Q61:Q63"/>
    <mergeCell ref="R61:R63"/>
    <mergeCell ref="Q65:Q68"/>
    <mergeCell ref="R65:R68"/>
    <mergeCell ref="A64:R64"/>
    <mergeCell ref="K65:K68"/>
    <mergeCell ref="L65:L68"/>
    <mergeCell ref="A69:R69"/>
    <mergeCell ref="A61:A63"/>
    <mergeCell ref="B61:B63"/>
    <mergeCell ref="C61:C63"/>
    <mergeCell ref="D61:D63"/>
    <mergeCell ref="A70:A73"/>
    <mergeCell ref="C16:C22"/>
    <mergeCell ref="D16:D22"/>
    <mergeCell ref="AB18:AL18"/>
    <mergeCell ref="T16:X16"/>
    <mergeCell ref="A16:A22"/>
    <mergeCell ref="AB21:AL21"/>
    <mergeCell ref="K16:K22"/>
    <mergeCell ref="L16:L22"/>
    <mergeCell ref="Y24:Z24"/>
    <mergeCell ref="M16:M22"/>
    <mergeCell ref="Q16:Q22"/>
    <mergeCell ref="R16:R22"/>
    <mergeCell ref="K24:K25"/>
    <mergeCell ref="L24:L25"/>
    <mergeCell ref="M24:M25"/>
    <mergeCell ref="A23:Q23"/>
    <mergeCell ref="AB23:AK23"/>
    <mergeCell ref="E16:E22"/>
    <mergeCell ref="AC16:AJ16"/>
    <mergeCell ref="B16:B22"/>
    <mergeCell ref="A26:Q26"/>
    <mergeCell ref="Q24:Q25"/>
    <mergeCell ref="R24:R25"/>
    <mergeCell ref="A33:A37"/>
    <mergeCell ref="B33:B37"/>
    <mergeCell ref="C33:C37"/>
    <mergeCell ref="D33:D37"/>
    <mergeCell ref="E33:E37"/>
    <mergeCell ref="A27:A31"/>
    <mergeCell ref="B27:B31"/>
    <mergeCell ref="C27:C31"/>
    <mergeCell ref="D27:D31"/>
    <mergeCell ref="E27:E31"/>
    <mergeCell ref="A24:A25"/>
    <mergeCell ref="B24:B25"/>
    <mergeCell ref="C24:C25"/>
    <mergeCell ref="D24:D25"/>
    <mergeCell ref="E24:E25"/>
    <mergeCell ref="K27:K31"/>
    <mergeCell ref="L27:L31"/>
    <mergeCell ref="M27:M31"/>
    <mergeCell ref="Q27:Q31"/>
    <mergeCell ref="R27:R31"/>
    <mergeCell ref="K33:K37"/>
    <mergeCell ref="C46:C49"/>
    <mergeCell ref="D46:D49"/>
    <mergeCell ref="R46:R49"/>
    <mergeCell ref="Q51:Q54"/>
    <mergeCell ref="A50:R50"/>
    <mergeCell ref="A8:Q8"/>
    <mergeCell ref="A11:R11"/>
    <mergeCell ref="AC13:AJ13"/>
    <mergeCell ref="A14:A15"/>
    <mergeCell ref="B14:B15"/>
    <mergeCell ref="C14:C15"/>
    <mergeCell ref="D14:D15"/>
    <mergeCell ref="E14:E15"/>
    <mergeCell ref="L14:L15"/>
    <mergeCell ref="M14:M15"/>
    <mergeCell ref="N14:N15"/>
    <mergeCell ref="O14:P15"/>
    <mergeCell ref="Q14:R14"/>
    <mergeCell ref="F14:F15"/>
    <mergeCell ref="G14:G15"/>
    <mergeCell ref="H14:H15"/>
    <mergeCell ref="I14:I15"/>
    <mergeCell ref="J14:J15"/>
    <mergeCell ref="K14:K15"/>
  </mergeCells>
  <phoneticPr fontId="58" type="noConversion"/>
  <conditionalFormatting sqref="O16:O17 N29:N31 N61:N63 N16:N22 O21 N33:N37">
    <cfRule type="cellIs" dxfId="1018" priority="1698" operator="lessThan">
      <formula>"K$25"</formula>
    </cfRule>
    <cfRule type="cellIs" dxfId="1017" priority="1699" operator="greaterThan">
      <formula>"J$25"</formula>
    </cfRule>
  </conditionalFormatting>
  <conditionalFormatting sqref="O16:O17 N29:N31 N61:N63 N16:N22 O21 N33:N37">
    <cfRule type="cellIs" dxfId="1016" priority="1696" operator="lessThan">
      <formula>"K$25"</formula>
    </cfRule>
    <cfRule type="cellIs" dxfId="1015" priority="1697" operator="greaterThan">
      <formula>"J&amp;25"</formula>
    </cfRule>
  </conditionalFormatting>
  <conditionalFormatting sqref="N6:P7 N10:P10 N103:P1048576 N76:P76 O87:P102 N12:P13 O16:O17 N29:N31 N61:N63 N14:N22 O21 N33:N37">
    <cfRule type="containsText" dxfId="1014" priority="1695" operator="containsText" text="Excessivamente elevado">
      <formula>NOT(ISERROR(SEARCH("Excessivamente elevado",N6)))</formula>
    </cfRule>
  </conditionalFormatting>
  <conditionalFormatting sqref="O14">
    <cfRule type="containsText" dxfId="1013" priority="1694" operator="containsText" text="Excessivamente elevado">
      <formula>NOT(ISERROR(SEARCH("Excessivamente elevado",O14)))</formula>
    </cfRule>
  </conditionalFormatting>
  <conditionalFormatting sqref="N23:P23">
    <cfRule type="containsText" dxfId="1012" priority="1693" operator="containsText" text="Excessivamente elevado">
      <formula>NOT(ISERROR(SEARCH("Excessivamente elevado",N23)))</formula>
    </cfRule>
  </conditionalFormatting>
  <conditionalFormatting sqref="N24:N25">
    <cfRule type="cellIs" dxfId="1011" priority="1665" operator="lessThan">
      <formula>"K$25"</formula>
    </cfRule>
    <cfRule type="cellIs" dxfId="1010" priority="1666" operator="greaterThan">
      <formula>"J$25"</formula>
    </cfRule>
  </conditionalFormatting>
  <conditionalFormatting sqref="N24:N25">
    <cfRule type="cellIs" dxfId="1009" priority="1663" operator="lessThan">
      <formula>"K$25"</formula>
    </cfRule>
    <cfRule type="cellIs" dxfId="1008" priority="1664" operator="greaterThan">
      <formula>"J&amp;25"</formula>
    </cfRule>
  </conditionalFormatting>
  <conditionalFormatting sqref="N24:N25">
    <cfRule type="containsText" dxfId="1007" priority="1662" operator="containsText" text="Excessivamente elevado">
      <formula>NOT(ISERROR(SEARCH("Excessivamente elevado",N24)))</formula>
    </cfRule>
  </conditionalFormatting>
  <conditionalFormatting sqref="N27:N31">
    <cfRule type="cellIs" dxfId="1006" priority="1648" operator="lessThan">
      <formula>"K$25"</formula>
    </cfRule>
    <cfRule type="cellIs" dxfId="1005" priority="1649" operator="greaterThan">
      <formula>"J$25"</formula>
    </cfRule>
  </conditionalFormatting>
  <conditionalFormatting sqref="N27:N31">
    <cfRule type="cellIs" dxfId="1004" priority="1646" operator="lessThan">
      <formula>"K$25"</formula>
    </cfRule>
    <cfRule type="cellIs" dxfId="1003" priority="1647" operator="greaterThan">
      <formula>"J&amp;25"</formula>
    </cfRule>
  </conditionalFormatting>
  <conditionalFormatting sqref="N27:N31">
    <cfRule type="containsText" dxfId="1002" priority="1645" operator="containsText" text="Excessivamente elevado">
      <formula>NOT(ISERROR(SEARCH("Excessivamente elevado",N27)))</formula>
    </cfRule>
  </conditionalFormatting>
  <conditionalFormatting sqref="N39:N44">
    <cfRule type="cellIs" dxfId="1001" priority="1638" operator="lessThan">
      <formula>"K$25"</formula>
    </cfRule>
    <cfRule type="cellIs" dxfId="1000" priority="1639" operator="greaterThan">
      <formula>"J$25"</formula>
    </cfRule>
  </conditionalFormatting>
  <conditionalFormatting sqref="N39:N44">
    <cfRule type="cellIs" dxfId="999" priority="1636" operator="lessThan">
      <formula>"K$25"</formula>
    </cfRule>
    <cfRule type="cellIs" dxfId="998" priority="1637" operator="greaterThan">
      <formula>"J&amp;25"</formula>
    </cfRule>
  </conditionalFormatting>
  <conditionalFormatting sqref="N39:N44">
    <cfRule type="containsText" dxfId="997" priority="1635" operator="containsText" text="Excessivamente elevado">
      <formula>NOT(ISERROR(SEARCH("Excessivamente elevado",N39)))</formula>
    </cfRule>
  </conditionalFormatting>
  <conditionalFormatting sqref="N46:N49">
    <cfRule type="cellIs" dxfId="996" priority="1633" operator="lessThan">
      <formula>"K$25"</formula>
    </cfRule>
    <cfRule type="cellIs" dxfId="995" priority="1634" operator="greaterThan">
      <formula>"J$25"</formula>
    </cfRule>
  </conditionalFormatting>
  <conditionalFormatting sqref="N46:N49">
    <cfRule type="cellIs" dxfId="994" priority="1631" operator="lessThan">
      <formula>"K$25"</formula>
    </cfRule>
    <cfRule type="cellIs" dxfId="993" priority="1632" operator="greaterThan">
      <formula>"J&amp;25"</formula>
    </cfRule>
  </conditionalFormatting>
  <conditionalFormatting sqref="N46:N49">
    <cfRule type="containsText" dxfId="992" priority="1630" operator="containsText" text="Excessivamente elevado">
      <formula>NOT(ISERROR(SEARCH("Excessivamente elevado",N46)))</formula>
    </cfRule>
  </conditionalFormatting>
  <conditionalFormatting sqref="N75:P75">
    <cfRule type="containsText" dxfId="991" priority="1561" operator="containsText" text="Excessivamente elevado">
      <formula>NOT(ISERROR(SEARCH("Excessivamente elevado",N75)))</formula>
    </cfRule>
  </conditionalFormatting>
  <conditionalFormatting sqref="N51:N54">
    <cfRule type="cellIs" dxfId="990" priority="1393" operator="lessThan">
      <formula>"K$25"</formula>
    </cfRule>
    <cfRule type="cellIs" dxfId="989" priority="1394" operator="greaterThan">
      <formula>"J$25"</formula>
    </cfRule>
  </conditionalFormatting>
  <conditionalFormatting sqref="N51:N54">
    <cfRule type="cellIs" dxfId="988" priority="1391" operator="lessThan">
      <formula>"K$25"</formula>
    </cfRule>
    <cfRule type="cellIs" dxfId="987" priority="1392" operator="greaterThan">
      <formula>"J&amp;25"</formula>
    </cfRule>
  </conditionalFormatting>
  <conditionalFormatting sqref="N51:N54">
    <cfRule type="containsText" dxfId="986" priority="1390" operator="containsText" text="Excessivamente elevado">
      <formula>NOT(ISERROR(SEARCH("Excessivamente elevado",N51)))</formula>
    </cfRule>
  </conditionalFormatting>
  <conditionalFormatting sqref="N56:N59">
    <cfRule type="cellIs" dxfId="985" priority="1384" operator="lessThan">
      <formula>"K$25"</formula>
    </cfRule>
    <cfRule type="cellIs" dxfId="984" priority="1385" operator="greaterThan">
      <formula>"J$25"</formula>
    </cfRule>
  </conditionalFormatting>
  <conditionalFormatting sqref="N56:N59">
    <cfRule type="cellIs" dxfId="983" priority="1382" operator="lessThan">
      <formula>"K$25"</formula>
    </cfRule>
    <cfRule type="cellIs" dxfId="982" priority="1383" operator="greaterThan">
      <formula>"J&amp;25"</formula>
    </cfRule>
  </conditionalFormatting>
  <conditionalFormatting sqref="N56:N59">
    <cfRule type="containsText" dxfId="981" priority="1381" operator="containsText" text="Excessivamente elevado">
      <formula>NOT(ISERROR(SEARCH("Excessivamente elevado",N56)))</formula>
    </cfRule>
  </conditionalFormatting>
  <conditionalFormatting sqref="N65:N68">
    <cfRule type="cellIs" dxfId="980" priority="1366" operator="lessThan">
      <formula>"K$25"</formula>
    </cfRule>
    <cfRule type="cellIs" dxfId="979" priority="1367" operator="greaterThan">
      <formula>"J$25"</formula>
    </cfRule>
  </conditionalFormatting>
  <conditionalFormatting sqref="N65:N68">
    <cfRule type="cellIs" dxfId="978" priority="1364" operator="lessThan">
      <formula>"K$25"</formula>
    </cfRule>
    <cfRule type="cellIs" dxfId="977" priority="1365" operator="greaterThan">
      <formula>"J&amp;25"</formula>
    </cfRule>
  </conditionalFormatting>
  <conditionalFormatting sqref="N65:N68">
    <cfRule type="containsText" dxfId="976" priority="1363" operator="containsText" text="Excessivamente elevado">
      <formula>NOT(ISERROR(SEARCH("Excessivamente elevado",N65)))</formula>
    </cfRule>
  </conditionalFormatting>
  <conditionalFormatting sqref="N70:N73">
    <cfRule type="cellIs" dxfId="975" priority="1357" operator="lessThan">
      <formula>"K$25"</formula>
    </cfRule>
    <cfRule type="cellIs" dxfId="974" priority="1358" operator="greaterThan">
      <formula>"J$25"</formula>
    </cfRule>
  </conditionalFormatting>
  <conditionalFormatting sqref="N70:N73">
    <cfRule type="cellIs" dxfId="973" priority="1355" operator="lessThan">
      <formula>"K$25"</formula>
    </cfRule>
    <cfRule type="cellIs" dxfId="972" priority="1356" operator="greaterThan">
      <formula>"J&amp;25"</formula>
    </cfRule>
  </conditionalFormatting>
  <conditionalFormatting sqref="N70:N73">
    <cfRule type="containsText" dxfId="971" priority="1354" operator="containsText" text="Excessivamente elevado">
      <formula>NOT(ISERROR(SEARCH("Excessivamente elevado",N70)))</formula>
    </cfRule>
  </conditionalFormatting>
  <conditionalFormatting sqref="O16:O17 O21">
    <cfRule type="containsText" priority="1708" operator="containsText" text="Excessivamente elevado">
      <formula>NOT(ISERROR(SEARCH("Excessivamente elevado",O16)))</formula>
    </cfRule>
    <cfRule type="containsText" dxfId="970" priority="1709" operator="containsText" text="Válido">
      <formula>NOT(ISERROR(SEARCH("Válido",O16)))</formula>
    </cfRule>
    <cfRule type="containsText" dxfId="969" priority="1710" operator="containsText" text="Inexequível">
      <formula>NOT(ISERROR(SEARCH("Inexequível",O16)))</formula>
    </cfRule>
    <cfRule type="aboveAverage" dxfId="968" priority="1711" aboveAverage="0"/>
  </conditionalFormatting>
  <conditionalFormatting sqref="O16:O17 O21">
    <cfRule type="cellIs" dxfId="967" priority="1299" operator="between">
      <formula>75</formula>
      <formula>100</formula>
    </cfRule>
  </conditionalFormatting>
  <conditionalFormatting sqref="O39">
    <cfRule type="cellIs" dxfId="966" priority="1259" operator="lessThan">
      <formula>"K$25"</formula>
    </cfRule>
    <cfRule type="cellIs" dxfId="965" priority="1260" operator="greaterThan">
      <formula>"J$25"</formula>
    </cfRule>
  </conditionalFormatting>
  <conditionalFormatting sqref="O39">
    <cfRule type="cellIs" dxfId="964" priority="1257" operator="lessThan">
      <formula>"K$25"</formula>
    </cfRule>
    <cfRule type="cellIs" dxfId="963" priority="1258" operator="greaterThan">
      <formula>"J&amp;25"</formula>
    </cfRule>
  </conditionalFormatting>
  <conditionalFormatting sqref="O39">
    <cfRule type="containsText" dxfId="962" priority="1256" operator="containsText" text="Excessivamente elevado">
      <formula>NOT(ISERROR(SEARCH("Excessivamente elevado",O39)))</formula>
    </cfRule>
  </conditionalFormatting>
  <conditionalFormatting sqref="O39">
    <cfRule type="containsText" priority="1261" operator="containsText" text="Excessivamente elevado">
      <formula>NOT(ISERROR(SEARCH("Excessivamente elevado",O39)))</formula>
    </cfRule>
    <cfRule type="containsText" dxfId="961" priority="1262" operator="containsText" text="Válido">
      <formula>NOT(ISERROR(SEARCH("Válido",O39)))</formula>
    </cfRule>
    <cfRule type="containsText" dxfId="960" priority="1263" operator="containsText" text="Inexequível">
      <formula>NOT(ISERROR(SEARCH("Inexequível",O39)))</formula>
    </cfRule>
    <cfRule type="aboveAverage" dxfId="959" priority="1264" aboveAverage="0"/>
  </conditionalFormatting>
  <conditionalFormatting sqref="O46">
    <cfRule type="cellIs" dxfId="958" priority="1227" operator="lessThan">
      <formula>"K$25"</formula>
    </cfRule>
    <cfRule type="cellIs" dxfId="957" priority="1228" operator="greaterThan">
      <formula>"J$25"</formula>
    </cfRule>
  </conditionalFormatting>
  <conditionalFormatting sqref="O46">
    <cfRule type="cellIs" dxfId="956" priority="1225" operator="lessThan">
      <formula>"K$25"</formula>
    </cfRule>
    <cfRule type="cellIs" dxfId="955" priority="1226" operator="greaterThan">
      <formula>"J&amp;25"</formula>
    </cfRule>
  </conditionalFormatting>
  <conditionalFormatting sqref="O46">
    <cfRule type="containsText" dxfId="954" priority="1224" operator="containsText" text="Excessivamente elevado">
      <formula>NOT(ISERROR(SEARCH("Excessivamente elevado",O46)))</formula>
    </cfRule>
  </conditionalFormatting>
  <conditionalFormatting sqref="O46">
    <cfRule type="containsText" priority="1229" operator="containsText" text="Excessivamente elevado">
      <formula>NOT(ISERROR(SEARCH("Excessivamente elevado",O46)))</formula>
    </cfRule>
    <cfRule type="containsText" dxfId="953" priority="1230" operator="containsText" text="Válido">
      <formula>NOT(ISERROR(SEARCH("Válido",O46)))</formula>
    </cfRule>
    <cfRule type="containsText" dxfId="952" priority="1231" operator="containsText" text="Inexequível">
      <formula>NOT(ISERROR(SEARCH("Inexequível",O46)))</formula>
    </cfRule>
    <cfRule type="aboveAverage" dxfId="951" priority="1232" aboveAverage="0"/>
  </conditionalFormatting>
  <conditionalFormatting sqref="P46">
    <cfRule type="cellIs" dxfId="950" priority="1218" operator="lessThan">
      <formula>"K$25"</formula>
    </cfRule>
    <cfRule type="cellIs" dxfId="949" priority="1219" operator="greaterThan">
      <formula>"J&amp;25"</formula>
    </cfRule>
  </conditionalFormatting>
  <conditionalFormatting sqref="P46">
    <cfRule type="containsText" dxfId="948" priority="1217" operator="containsText" text="Excessivamente elevado">
      <formula>NOT(ISERROR(SEARCH("Excessivamente elevado",P46)))</formula>
    </cfRule>
  </conditionalFormatting>
  <conditionalFormatting sqref="P46">
    <cfRule type="containsText" priority="1220" operator="containsText" text="Excessivamente elevado">
      <formula>NOT(ISERROR(SEARCH("Excessivamente elevado",P46)))</formula>
    </cfRule>
    <cfRule type="containsText" dxfId="947" priority="1221" operator="containsText" text="Válido">
      <formula>NOT(ISERROR(SEARCH("Válido",P46)))</formula>
    </cfRule>
    <cfRule type="containsText" dxfId="946" priority="1222" operator="containsText" text="Inexequível">
      <formula>NOT(ISERROR(SEARCH("Inexequível",P46)))</formula>
    </cfRule>
    <cfRule type="aboveAverage" dxfId="945" priority="1223" aboveAverage="0"/>
  </conditionalFormatting>
  <conditionalFormatting sqref="P46">
    <cfRule type="cellIs" dxfId="944" priority="1211" operator="lessThan">
      <formula>"K$25"</formula>
    </cfRule>
    <cfRule type="cellIs" dxfId="943" priority="1212" operator="greaterThan">
      <formula>"J&amp;25"</formula>
    </cfRule>
  </conditionalFormatting>
  <conditionalFormatting sqref="P46">
    <cfRule type="containsText" dxfId="942" priority="1210" operator="containsText" text="Excessivamente elevado">
      <formula>NOT(ISERROR(SEARCH("Excessivamente elevado",P46)))</formula>
    </cfRule>
  </conditionalFormatting>
  <conditionalFormatting sqref="P46">
    <cfRule type="containsText" priority="1213" operator="containsText" text="Excessivamente elevado">
      <formula>NOT(ISERROR(SEARCH("Excessivamente elevado",P46)))</formula>
    </cfRule>
    <cfRule type="containsText" dxfId="941" priority="1214" operator="containsText" text="Válido">
      <formula>NOT(ISERROR(SEARCH("Válido",P46)))</formula>
    </cfRule>
    <cfRule type="containsText" dxfId="940" priority="1215" operator="containsText" text="Inexequível">
      <formula>NOT(ISERROR(SEARCH("Inexequível",P46)))</formula>
    </cfRule>
    <cfRule type="aboveAverage" dxfId="939" priority="1216" aboveAverage="0"/>
  </conditionalFormatting>
  <conditionalFormatting sqref="N60:P60">
    <cfRule type="containsText" dxfId="938" priority="1209" operator="containsText" text="Excessivamente elevado">
      <formula>NOT(ISERROR(SEARCH("Excessivamente elevado",N60)))</formula>
    </cfRule>
  </conditionalFormatting>
  <conditionalFormatting sqref="O56">
    <cfRule type="cellIs" dxfId="937" priority="1203" operator="lessThan">
      <formula>"K$25"</formula>
    </cfRule>
    <cfRule type="cellIs" dxfId="936" priority="1204" operator="greaterThan">
      <formula>"J$25"</formula>
    </cfRule>
  </conditionalFormatting>
  <conditionalFormatting sqref="O56">
    <cfRule type="cellIs" dxfId="935" priority="1201" operator="lessThan">
      <formula>"K$25"</formula>
    </cfRule>
    <cfRule type="cellIs" dxfId="934" priority="1202" operator="greaterThan">
      <formula>"J&amp;25"</formula>
    </cfRule>
  </conditionalFormatting>
  <conditionalFormatting sqref="O56">
    <cfRule type="containsText" dxfId="933" priority="1200" operator="containsText" text="Excessivamente elevado">
      <formula>NOT(ISERROR(SEARCH("Excessivamente elevado",O56)))</formula>
    </cfRule>
  </conditionalFormatting>
  <conditionalFormatting sqref="O56">
    <cfRule type="containsText" priority="1205" operator="containsText" text="Excessivamente elevado">
      <formula>NOT(ISERROR(SEARCH("Excessivamente elevado",O56)))</formula>
    </cfRule>
    <cfRule type="containsText" dxfId="932" priority="1206" operator="containsText" text="Válido">
      <formula>NOT(ISERROR(SEARCH("Válido",O56)))</formula>
    </cfRule>
    <cfRule type="containsText" dxfId="931" priority="1207" operator="containsText" text="Inexequível">
      <formula>NOT(ISERROR(SEARCH("Inexequível",O56)))</formula>
    </cfRule>
    <cfRule type="aboveAverage" dxfId="930" priority="1208" aboveAverage="0"/>
  </conditionalFormatting>
  <conditionalFormatting sqref="O65">
    <cfRule type="cellIs" dxfId="929" priority="1157" operator="lessThan">
      <formula>"K$25"</formula>
    </cfRule>
    <cfRule type="cellIs" dxfId="928" priority="1158" operator="greaterThan">
      <formula>"J$25"</formula>
    </cfRule>
  </conditionalFormatting>
  <conditionalFormatting sqref="O65">
    <cfRule type="cellIs" dxfId="927" priority="1155" operator="lessThan">
      <formula>"K$25"</formula>
    </cfRule>
    <cfRule type="cellIs" dxfId="926" priority="1156" operator="greaterThan">
      <formula>"J&amp;25"</formula>
    </cfRule>
  </conditionalFormatting>
  <conditionalFormatting sqref="O65">
    <cfRule type="containsText" dxfId="925" priority="1154" operator="containsText" text="Excessivamente elevado">
      <formula>NOT(ISERROR(SEARCH("Excessivamente elevado",O65)))</formula>
    </cfRule>
  </conditionalFormatting>
  <conditionalFormatting sqref="O65">
    <cfRule type="containsText" priority="1159" operator="containsText" text="Excessivamente elevado">
      <formula>NOT(ISERROR(SEARCH("Excessivamente elevado",O65)))</formula>
    </cfRule>
    <cfRule type="containsText" dxfId="924" priority="1160" operator="containsText" text="Válido">
      <formula>NOT(ISERROR(SEARCH("Válido",O65)))</formula>
    </cfRule>
    <cfRule type="containsText" dxfId="923" priority="1161" operator="containsText" text="Inexequível">
      <formula>NOT(ISERROR(SEARCH("Inexequível",O65)))</formula>
    </cfRule>
    <cfRule type="aboveAverage" dxfId="922" priority="1162" aboveAverage="0"/>
  </conditionalFormatting>
  <conditionalFormatting sqref="P65">
    <cfRule type="cellIs" dxfId="921" priority="1148" operator="lessThan">
      <formula>"K$25"</formula>
    </cfRule>
    <cfRule type="cellIs" dxfId="920" priority="1149" operator="greaterThan">
      <formula>"J&amp;25"</formula>
    </cfRule>
  </conditionalFormatting>
  <conditionalFormatting sqref="P65">
    <cfRule type="containsText" dxfId="919" priority="1147" operator="containsText" text="Excessivamente elevado">
      <formula>NOT(ISERROR(SEARCH("Excessivamente elevado",P65)))</formula>
    </cfRule>
  </conditionalFormatting>
  <conditionalFormatting sqref="P65">
    <cfRule type="containsText" priority="1150" operator="containsText" text="Excessivamente elevado">
      <formula>NOT(ISERROR(SEARCH("Excessivamente elevado",P65)))</formula>
    </cfRule>
    <cfRule type="containsText" dxfId="918" priority="1151" operator="containsText" text="Válido">
      <formula>NOT(ISERROR(SEARCH("Válido",P65)))</formula>
    </cfRule>
    <cfRule type="containsText" dxfId="917" priority="1152" operator="containsText" text="Inexequível">
      <formula>NOT(ISERROR(SEARCH("Inexequível",P65)))</formula>
    </cfRule>
    <cfRule type="aboveAverage" dxfId="916" priority="1153" aboveAverage="0"/>
  </conditionalFormatting>
  <conditionalFormatting sqref="P65">
    <cfRule type="cellIs" dxfId="915" priority="1141" operator="lessThan">
      <formula>"K$25"</formula>
    </cfRule>
    <cfRule type="cellIs" dxfId="914" priority="1142" operator="greaterThan">
      <formula>"J&amp;25"</formula>
    </cfRule>
  </conditionalFormatting>
  <conditionalFormatting sqref="P65">
    <cfRule type="containsText" dxfId="913" priority="1140" operator="containsText" text="Excessivamente elevado">
      <formula>NOT(ISERROR(SEARCH("Excessivamente elevado",P65)))</formula>
    </cfRule>
  </conditionalFormatting>
  <conditionalFormatting sqref="P65">
    <cfRule type="containsText" priority="1143" operator="containsText" text="Excessivamente elevado">
      <formula>NOT(ISERROR(SEARCH("Excessivamente elevado",P65)))</formula>
    </cfRule>
    <cfRule type="containsText" dxfId="912" priority="1144" operator="containsText" text="Válido">
      <formula>NOT(ISERROR(SEARCH("Válido",P65)))</formula>
    </cfRule>
    <cfRule type="containsText" dxfId="911" priority="1145" operator="containsText" text="Inexequível">
      <formula>NOT(ISERROR(SEARCH("Inexequível",P65)))</formula>
    </cfRule>
    <cfRule type="aboveAverage" dxfId="910" priority="1146" aboveAverage="0"/>
  </conditionalFormatting>
  <conditionalFormatting sqref="N74:P74">
    <cfRule type="containsText" dxfId="909" priority="1105" operator="containsText" text="Excessivamente elevado">
      <formula>NOT(ISERROR(SEARCH("Excessivamente elevado",N74)))</formula>
    </cfRule>
  </conditionalFormatting>
  <conditionalFormatting sqref="N26:P26">
    <cfRule type="containsText" dxfId="908" priority="601" operator="containsText" text="Excessivamente elevado">
      <formula>NOT(ISERROR(SEARCH("Excessivamente elevado",N26)))</formula>
    </cfRule>
  </conditionalFormatting>
  <conditionalFormatting sqref="N32:P32">
    <cfRule type="containsText" dxfId="907" priority="600" operator="containsText" text="Excessivamente elevado">
      <formula>NOT(ISERROR(SEARCH("Excessivamente elevado",N32)))</formula>
    </cfRule>
  </conditionalFormatting>
  <conditionalFormatting sqref="N51:N54">
    <cfRule type="containsText" priority="8063" operator="containsText" text="Excessivamente elevado">
      <formula>NOT(ISERROR(SEARCH("Excessivamente elevado",N51)))</formula>
    </cfRule>
    <cfRule type="containsText" dxfId="906" priority="8064" operator="containsText" text="Válido">
      <formula>NOT(ISERROR(SEARCH("Válido",N51)))</formula>
    </cfRule>
    <cfRule type="containsText" dxfId="905" priority="8065" operator="containsText" text="Inexequível">
      <formula>NOT(ISERROR(SEARCH("Inexequível",N51)))</formula>
    </cfRule>
    <cfRule type="aboveAverage" dxfId="904" priority="8066" aboveAverage="0"/>
  </conditionalFormatting>
  <conditionalFormatting sqref="N56:N59">
    <cfRule type="containsText" priority="8067" operator="containsText" text="Excessivamente elevado">
      <formula>NOT(ISERROR(SEARCH("Excessivamente elevado",N56)))</formula>
    </cfRule>
    <cfRule type="containsText" dxfId="903" priority="8068" operator="containsText" text="Válido">
      <formula>NOT(ISERROR(SEARCH("Válido",N56)))</formula>
    </cfRule>
    <cfRule type="containsText" dxfId="902" priority="8069" operator="containsText" text="Inexequível">
      <formula>NOT(ISERROR(SEARCH("Inexequível",N56)))</formula>
    </cfRule>
    <cfRule type="aboveAverage" dxfId="901" priority="8070" aboveAverage="0"/>
  </conditionalFormatting>
  <conditionalFormatting sqref="N65:N68">
    <cfRule type="containsText" priority="8075" operator="containsText" text="Excessivamente elevado">
      <formula>NOT(ISERROR(SEARCH("Excessivamente elevado",N65)))</formula>
    </cfRule>
    <cfRule type="containsText" dxfId="900" priority="8076" operator="containsText" text="Válido">
      <formula>NOT(ISERROR(SEARCH("Válido",N65)))</formula>
    </cfRule>
    <cfRule type="containsText" dxfId="899" priority="8077" operator="containsText" text="Inexequível">
      <formula>NOT(ISERROR(SEARCH("Inexequível",N65)))</formula>
    </cfRule>
    <cfRule type="aboveAverage" dxfId="898" priority="8078" aboveAverage="0"/>
  </conditionalFormatting>
  <conditionalFormatting sqref="N70:N73">
    <cfRule type="containsText" priority="8079" operator="containsText" text="Excessivamente elevado">
      <formula>NOT(ISERROR(SEARCH("Excessivamente elevado",N70)))</formula>
    </cfRule>
    <cfRule type="containsText" dxfId="897" priority="8080" operator="containsText" text="Válido">
      <formula>NOT(ISERROR(SEARCH("Válido",N70)))</formula>
    </cfRule>
    <cfRule type="containsText" dxfId="896" priority="8081" operator="containsText" text="Inexequível">
      <formula>NOT(ISERROR(SEARCH("Inexequível",N70)))</formula>
    </cfRule>
    <cfRule type="aboveAverage" dxfId="895" priority="8082" aboveAverage="0"/>
  </conditionalFormatting>
  <conditionalFormatting sqref="N16:N22">
    <cfRule type="containsText" priority="8175" operator="containsText" text="Excessivamente elevado">
      <formula>NOT(ISERROR(SEARCH("Excessivamente elevado",N16)))</formula>
    </cfRule>
    <cfRule type="containsText" dxfId="894" priority="8176" operator="containsText" text="Válido">
      <formula>NOT(ISERROR(SEARCH("Válido",N16)))</formula>
    </cfRule>
    <cfRule type="containsText" dxfId="893" priority="8177" operator="containsText" text="Inexequível">
      <formula>NOT(ISERROR(SEARCH("Inexequível",N16)))</formula>
    </cfRule>
    <cfRule type="aboveAverage" dxfId="892" priority="8178" aboveAverage="0"/>
  </conditionalFormatting>
  <conditionalFormatting sqref="N27:N31">
    <cfRule type="containsText" priority="8183" operator="containsText" text="Excessivamente elevado">
      <formula>NOT(ISERROR(SEARCH("Excessivamente elevado",N27)))</formula>
    </cfRule>
    <cfRule type="containsText" dxfId="891" priority="8184" operator="containsText" text="Válido">
      <formula>NOT(ISERROR(SEARCH("Válido",N27)))</formula>
    </cfRule>
    <cfRule type="containsText" dxfId="890" priority="8185" operator="containsText" text="Inexequível">
      <formula>NOT(ISERROR(SEARCH("Inexequível",N27)))</formula>
    </cfRule>
    <cfRule type="aboveAverage" dxfId="889" priority="8186" aboveAverage="0"/>
  </conditionalFormatting>
  <conditionalFormatting sqref="N39:N44">
    <cfRule type="containsText" priority="8191" operator="containsText" text="Excessivamente elevado">
      <formula>NOT(ISERROR(SEARCH("Excessivamente elevado",N39)))</formula>
    </cfRule>
    <cfRule type="containsText" dxfId="888" priority="8192" operator="containsText" text="Válido">
      <formula>NOT(ISERROR(SEARCH("Válido",N39)))</formula>
    </cfRule>
    <cfRule type="containsText" dxfId="887" priority="8193" operator="containsText" text="Inexequível">
      <formula>NOT(ISERROR(SEARCH("Inexequível",N39)))</formula>
    </cfRule>
    <cfRule type="aboveAverage" dxfId="886" priority="8194" aboveAverage="0"/>
  </conditionalFormatting>
  <conditionalFormatting sqref="N46:N49">
    <cfRule type="containsText" priority="8195" operator="containsText" text="Excessivamente elevado">
      <formula>NOT(ISERROR(SEARCH("Excessivamente elevado",N46)))</formula>
    </cfRule>
    <cfRule type="containsText" dxfId="885" priority="8196" operator="containsText" text="Válido">
      <formula>NOT(ISERROR(SEARCH("Válido",N46)))</formula>
    </cfRule>
    <cfRule type="containsText" dxfId="884" priority="8197" operator="containsText" text="Inexequível">
      <formula>NOT(ISERROR(SEARCH("Inexequível",N46)))</formula>
    </cfRule>
    <cfRule type="aboveAverage" dxfId="883" priority="8198" aboveAverage="0"/>
  </conditionalFormatting>
  <conditionalFormatting sqref="N61:N63">
    <cfRule type="containsText" priority="8204" operator="containsText" text="Excessivamente elevado">
      <formula>NOT(ISERROR(SEARCH("Excessivamente elevado",N61)))</formula>
    </cfRule>
    <cfRule type="containsText" dxfId="882" priority="8205" operator="containsText" text="Válido">
      <formula>NOT(ISERROR(SEARCH("Válido",N61)))</formula>
    </cfRule>
    <cfRule type="containsText" dxfId="881" priority="8206" operator="containsText" text="Inexequível">
      <formula>NOT(ISERROR(SEARCH("Inexequível",N61)))</formula>
    </cfRule>
    <cfRule type="aboveAverage" dxfId="880" priority="8207" aboveAverage="0"/>
  </conditionalFormatting>
  <conditionalFormatting sqref="N24:N25">
    <cfRule type="containsText" priority="8208" operator="containsText" text="Excessivamente elevado">
      <formula>NOT(ISERROR(SEARCH("Excessivamente elevado",N24)))</formula>
    </cfRule>
    <cfRule type="containsText" dxfId="879" priority="8209" operator="containsText" text="Válido">
      <formula>NOT(ISERROR(SEARCH("Válido",N24)))</formula>
    </cfRule>
    <cfRule type="containsText" dxfId="878" priority="8210" operator="containsText" text="Inexequível">
      <formula>NOT(ISERROR(SEARCH("Inexequível",N24)))</formula>
    </cfRule>
    <cfRule type="aboveAverage" dxfId="877" priority="8211" aboveAverage="0"/>
  </conditionalFormatting>
  <conditionalFormatting sqref="N33:N37">
    <cfRule type="containsText" priority="8222" operator="containsText" text="Excessivamente elevado">
      <formula>NOT(ISERROR(SEARCH("Excessivamente elevado",N33)))</formula>
    </cfRule>
    <cfRule type="containsText" dxfId="876" priority="8223" operator="containsText" text="Válido">
      <formula>NOT(ISERROR(SEARCH("Válido",N33)))</formula>
    </cfRule>
    <cfRule type="containsText" dxfId="875" priority="8224" operator="containsText" text="Inexequível">
      <formula>NOT(ISERROR(SEARCH("Inexequível",N33)))</formula>
    </cfRule>
    <cfRule type="aboveAverage" dxfId="874" priority="8225" aboveAverage="0"/>
  </conditionalFormatting>
  <conditionalFormatting sqref="O22">
    <cfRule type="cellIs" dxfId="873" priority="418" operator="lessThan">
      <formula>"K$25"</formula>
    </cfRule>
    <cfRule type="cellIs" dxfId="872" priority="419" operator="greaterThan">
      <formula>"J$25"</formula>
    </cfRule>
  </conditionalFormatting>
  <conditionalFormatting sqref="O22">
    <cfRule type="cellIs" dxfId="871" priority="416" operator="lessThan">
      <formula>"K$25"</formula>
    </cfRule>
    <cfRule type="cellIs" dxfId="870" priority="417" operator="greaterThan">
      <formula>"J&amp;25"</formula>
    </cfRule>
  </conditionalFormatting>
  <conditionalFormatting sqref="O22">
    <cfRule type="containsText" dxfId="869" priority="415" operator="containsText" text="Excessivamente elevado">
      <formula>NOT(ISERROR(SEARCH("Excessivamente elevado",O22)))</formula>
    </cfRule>
  </conditionalFormatting>
  <conditionalFormatting sqref="O22">
    <cfRule type="containsText" priority="420" operator="containsText" text="Excessivamente elevado">
      <formula>NOT(ISERROR(SEARCH("Excessivamente elevado",O22)))</formula>
    </cfRule>
    <cfRule type="containsText" dxfId="868" priority="421" operator="containsText" text="Válido">
      <formula>NOT(ISERROR(SEARCH("Válido",O22)))</formula>
    </cfRule>
    <cfRule type="containsText" dxfId="867" priority="422" operator="containsText" text="Inexequível">
      <formula>NOT(ISERROR(SEARCH("Inexequível",O22)))</formula>
    </cfRule>
    <cfRule type="aboveAverage" dxfId="866" priority="423" aboveAverage="0"/>
  </conditionalFormatting>
  <conditionalFormatting sqref="O22">
    <cfRule type="cellIs" dxfId="865" priority="414" operator="between">
      <formula>75</formula>
      <formula>100</formula>
    </cfRule>
  </conditionalFormatting>
  <conditionalFormatting sqref="P22">
    <cfRule type="cellIs" dxfId="864" priority="408" operator="lessThan">
      <formula>"K$25"</formula>
    </cfRule>
    <cfRule type="cellIs" dxfId="863" priority="409" operator="greaterThan">
      <formula>"J&amp;25"</formula>
    </cfRule>
  </conditionalFormatting>
  <conditionalFormatting sqref="P22">
    <cfRule type="containsText" dxfId="862" priority="407" operator="containsText" text="Excessivamente elevado">
      <formula>NOT(ISERROR(SEARCH("Excessivamente elevado",P22)))</formula>
    </cfRule>
  </conditionalFormatting>
  <conditionalFormatting sqref="P22">
    <cfRule type="containsText" priority="410" operator="containsText" text="Excessivamente elevado">
      <formula>NOT(ISERROR(SEARCH("Excessivamente elevado",P22)))</formula>
    </cfRule>
    <cfRule type="containsText" dxfId="861" priority="411" operator="containsText" text="Válido">
      <formula>NOT(ISERROR(SEARCH("Válido",P22)))</formula>
    </cfRule>
    <cfRule type="containsText" dxfId="860" priority="412" operator="containsText" text="Inexequível">
      <formula>NOT(ISERROR(SEARCH("Inexequível",P22)))</formula>
    </cfRule>
    <cfRule type="aboveAverage" dxfId="859" priority="413" aboveAverage="0"/>
  </conditionalFormatting>
  <conditionalFormatting sqref="P21">
    <cfRule type="cellIs" dxfId="858" priority="401" operator="lessThan">
      <formula>"K$25"</formula>
    </cfRule>
    <cfRule type="cellIs" dxfId="857" priority="402" operator="greaterThan">
      <formula>"J&amp;25"</formula>
    </cfRule>
  </conditionalFormatting>
  <conditionalFormatting sqref="P21">
    <cfRule type="containsText" dxfId="856" priority="400" operator="containsText" text="Excessivamente elevado">
      <formula>NOT(ISERROR(SEARCH("Excessivamente elevado",P21)))</formula>
    </cfRule>
  </conditionalFormatting>
  <conditionalFormatting sqref="P21">
    <cfRule type="containsText" priority="403" operator="containsText" text="Excessivamente elevado">
      <formula>NOT(ISERROR(SEARCH("Excessivamente elevado",P21)))</formula>
    </cfRule>
    <cfRule type="containsText" dxfId="855" priority="404" operator="containsText" text="Válido">
      <formula>NOT(ISERROR(SEARCH("Válido",P21)))</formula>
    </cfRule>
    <cfRule type="containsText" dxfId="854" priority="405" operator="containsText" text="Inexequível">
      <formula>NOT(ISERROR(SEARCH("Inexequível",P21)))</formula>
    </cfRule>
    <cfRule type="aboveAverage" dxfId="853" priority="406" aboveAverage="0"/>
  </conditionalFormatting>
  <conditionalFormatting sqref="P17">
    <cfRule type="cellIs" dxfId="852" priority="394" operator="lessThan">
      <formula>"K$25"</formula>
    </cfRule>
    <cfRule type="cellIs" dxfId="851" priority="395" operator="greaterThan">
      <formula>"J&amp;25"</formula>
    </cfRule>
  </conditionalFormatting>
  <conditionalFormatting sqref="P17">
    <cfRule type="containsText" dxfId="850" priority="393" operator="containsText" text="Excessivamente elevado">
      <formula>NOT(ISERROR(SEARCH("Excessivamente elevado",P17)))</formula>
    </cfRule>
  </conditionalFormatting>
  <conditionalFormatting sqref="P17">
    <cfRule type="containsText" priority="396" operator="containsText" text="Excessivamente elevado">
      <formula>NOT(ISERROR(SEARCH("Excessivamente elevado",P17)))</formula>
    </cfRule>
    <cfRule type="containsText" dxfId="849" priority="397" operator="containsText" text="Válido">
      <formula>NOT(ISERROR(SEARCH("Válido",P17)))</formula>
    </cfRule>
    <cfRule type="containsText" dxfId="848" priority="398" operator="containsText" text="Inexequível">
      <formula>NOT(ISERROR(SEARCH("Inexequível",P17)))</formula>
    </cfRule>
    <cfRule type="aboveAverage" dxfId="847" priority="399" aboveAverage="0"/>
  </conditionalFormatting>
  <conditionalFormatting sqref="P16">
    <cfRule type="cellIs" dxfId="846" priority="387" operator="lessThan">
      <formula>"K$25"</formula>
    </cfRule>
    <cfRule type="cellIs" dxfId="845" priority="388" operator="greaterThan">
      <formula>"J&amp;25"</formula>
    </cfRule>
  </conditionalFormatting>
  <conditionalFormatting sqref="P16">
    <cfRule type="containsText" dxfId="844" priority="386" operator="containsText" text="Excessivamente elevado">
      <formula>NOT(ISERROR(SEARCH("Excessivamente elevado",P16)))</formula>
    </cfRule>
  </conditionalFormatting>
  <conditionalFormatting sqref="P16">
    <cfRule type="containsText" priority="389" operator="containsText" text="Excessivamente elevado">
      <formula>NOT(ISERROR(SEARCH("Excessivamente elevado",P16)))</formula>
    </cfRule>
    <cfRule type="containsText" dxfId="843" priority="390" operator="containsText" text="Válido">
      <formula>NOT(ISERROR(SEARCH("Válido",P16)))</formula>
    </cfRule>
    <cfRule type="containsText" dxfId="842" priority="391" operator="containsText" text="Inexequível">
      <formula>NOT(ISERROR(SEARCH("Inexequível",P16)))</formula>
    </cfRule>
    <cfRule type="aboveAverage" dxfId="841" priority="392" aboveAverage="0"/>
  </conditionalFormatting>
  <conditionalFormatting sqref="P31">
    <cfRule type="cellIs" dxfId="840" priority="380" operator="lessThan">
      <formula>"K$25"</formula>
    </cfRule>
    <cfRule type="cellIs" dxfId="839" priority="381" operator="greaterThan">
      <formula>"J&amp;25"</formula>
    </cfRule>
  </conditionalFormatting>
  <conditionalFormatting sqref="P31">
    <cfRule type="containsText" dxfId="838" priority="379" operator="containsText" text="Excessivamente elevado">
      <formula>NOT(ISERROR(SEARCH("Excessivamente elevado",P31)))</formula>
    </cfRule>
  </conditionalFormatting>
  <conditionalFormatting sqref="P31">
    <cfRule type="containsText" priority="382" operator="containsText" text="Excessivamente elevado">
      <formula>NOT(ISERROR(SEARCH("Excessivamente elevado",P31)))</formula>
    </cfRule>
    <cfRule type="containsText" dxfId="837" priority="383" operator="containsText" text="Válido">
      <formula>NOT(ISERROR(SEARCH("Válido",P31)))</formula>
    </cfRule>
    <cfRule type="containsText" dxfId="836" priority="384" operator="containsText" text="Inexequível">
      <formula>NOT(ISERROR(SEARCH("Inexequível",P31)))</formula>
    </cfRule>
    <cfRule type="aboveAverage" dxfId="835" priority="385" aboveAverage="0"/>
  </conditionalFormatting>
  <conditionalFormatting sqref="O31">
    <cfRule type="cellIs" dxfId="834" priority="366" operator="lessThan">
      <formula>"K$25"</formula>
    </cfRule>
    <cfRule type="cellIs" dxfId="833" priority="367" operator="greaterThan">
      <formula>"J$25"</formula>
    </cfRule>
  </conditionalFormatting>
  <conditionalFormatting sqref="O31">
    <cfRule type="cellIs" dxfId="832" priority="364" operator="lessThan">
      <formula>"K$25"</formula>
    </cfRule>
    <cfRule type="cellIs" dxfId="831" priority="365" operator="greaterThan">
      <formula>"J&amp;25"</formula>
    </cfRule>
  </conditionalFormatting>
  <conditionalFormatting sqref="O31">
    <cfRule type="containsText" dxfId="830" priority="363" operator="containsText" text="Excessivamente elevado">
      <formula>NOT(ISERROR(SEARCH("Excessivamente elevado",O31)))</formula>
    </cfRule>
  </conditionalFormatting>
  <conditionalFormatting sqref="O31">
    <cfRule type="containsText" priority="368" operator="containsText" text="Excessivamente elevado">
      <formula>NOT(ISERROR(SEARCH("Excessivamente elevado",O31)))</formula>
    </cfRule>
    <cfRule type="containsText" dxfId="829" priority="369" operator="containsText" text="Válido">
      <formula>NOT(ISERROR(SEARCH("Válido",O31)))</formula>
    </cfRule>
    <cfRule type="containsText" dxfId="828" priority="370" operator="containsText" text="Inexequível">
      <formula>NOT(ISERROR(SEARCH("Inexequível",O31)))</formula>
    </cfRule>
    <cfRule type="aboveAverage" dxfId="827" priority="371" aboveAverage="0"/>
  </conditionalFormatting>
  <conditionalFormatting sqref="O31">
    <cfRule type="cellIs" dxfId="826" priority="362" operator="between">
      <formula>75</formula>
      <formula>100</formula>
    </cfRule>
  </conditionalFormatting>
  <conditionalFormatting sqref="O27">
    <cfRule type="cellIs" dxfId="825" priority="356" operator="lessThan">
      <formula>"K$25"</formula>
    </cfRule>
    <cfRule type="cellIs" dxfId="824" priority="357" operator="greaterThan">
      <formula>"J$25"</formula>
    </cfRule>
  </conditionalFormatting>
  <conditionalFormatting sqref="O27">
    <cfRule type="cellIs" dxfId="823" priority="354" operator="lessThan">
      <formula>"K$25"</formula>
    </cfRule>
    <cfRule type="cellIs" dxfId="822" priority="355" operator="greaterThan">
      <formula>"J&amp;25"</formula>
    </cfRule>
  </conditionalFormatting>
  <conditionalFormatting sqref="O27">
    <cfRule type="containsText" dxfId="821" priority="353" operator="containsText" text="Excessivamente elevado">
      <formula>NOT(ISERROR(SEARCH("Excessivamente elevado",O27)))</formula>
    </cfRule>
  </conditionalFormatting>
  <conditionalFormatting sqref="O27">
    <cfRule type="containsText" priority="358" operator="containsText" text="Excessivamente elevado">
      <formula>NOT(ISERROR(SEARCH("Excessivamente elevado",O27)))</formula>
    </cfRule>
    <cfRule type="containsText" dxfId="820" priority="359" operator="containsText" text="Válido">
      <formula>NOT(ISERROR(SEARCH("Válido",O27)))</formula>
    </cfRule>
    <cfRule type="containsText" dxfId="819" priority="360" operator="containsText" text="Inexequível">
      <formula>NOT(ISERROR(SEARCH("Inexequível",O27)))</formula>
    </cfRule>
    <cfRule type="aboveAverage" dxfId="818" priority="361" aboveAverage="0"/>
  </conditionalFormatting>
  <conditionalFormatting sqref="O27">
    <cfRule type="cellIs" dxfId="817" priority="352" operator="between">
      <formula>75</formula>
      <formula>100</formula>
    </cfRule>
  </conditionalFormatting>
  <conditionalFormatting sqref="P27">
    <cfRule type="cellIs" dxfId="816" priority="346" operator="lessThan">
      <formula>"K$25"</formula>
    </cfRule>
    <cfRule type="cellIs" dxfId="815" priority="347" operator="greaterThan">
      <formula>"J&amp;25"</formula>
    </cfRule>
  </conditionalFormatting>
  <conditionalFormatting sqref="P27">
    <cfRule type="containsText" dxfId="814" priority="345" operator="containsText" text="Excessivamente elevado">
      <formula>NOT(ISERROR(SEARCH("Excessivamente elevado",P27)))</formula>
    </cfRule>
  </conditionalFormatting>
  <conditionalFormatting sqref="P27">
    <cfRule type="containsText" priority="348" operator="containsText" text="Excessivamente elevado">
      <formula>NOT(ISERROR(SEARCH("Excessivamente elevado",P27)))</formula>
    </cfRule>
    <cfRule type="containsText" dxfId="813" priority="349" operator="containsText" text="Válido">
      <formula>NOT(ISERROR(SEARCH("Válido",P27)))</formula>
    </cfRule>
    <cfRule type="containsText" dxfId="812" priority="350" operator="containsText" text="Inexequível">
      <formula>NOT(ISERROR(SEARCH("Inexequível",P27)))</formula>
    </cfRule>
    <cfRule type="aboveAverage" dxfId="811" priority="351" aboveAverage="0"/>
  </conditionalFormatting>
  <conditionalFormatting sqref="O36">
    <cfRule type="cellIs" dxfId="810" priority="316" operator="lessThan">
      <formula>"K$25"</formula>
    </cfRule>
    <cfRule type="cellIs" dxfId="809" priority="317" operator="greaterThan">
      <formula>"J$25"</formula>
    </cfRule>
  </conditionalFormatting>
  <conditionalFormatting sqref="O36">
    <cfRule type="cellIs" dxfId="808" priority="314" operator="lessThan">
      <formula>"K$25"</formula>
    </cfRule>
    <cfRule type="cellIs" dxfId="807" priority="315" operator="greaterThan">
      <formula>"J&amp;25"</formula>
    </cfRule>
  </conditionalFormatting>
  <conditionalFormatting sqref="O36">
    <cfRule type="containsText" dxfId="806" priority="313" operator="containsText" text="Excessivamente elevado">
      <formula>NOT(ISERROR(SEARCH("Excessivamente elevado",O36)))</formula>
    </cfRule>
  </conditionalFormatting>
  <conditionalFormatting sqref="O36">
    <cfRule type="containsText" priority="318" operator="containsText" text="Excessivamente elevado">
      <formula>NOT(ISERROR(SEARCH("Excessivamente elevado",O36)))</formula>
    </cfRule>
    <cfRule type="containsText" dxfId="805" priority="319" operator="containsText" text="Válido">
      <formula>NOT(ISERROR(SEARCH("Válido",O36)))</formula>
    </cfRule>
    <cfRule type="containsText" dxfId="804" priority="320" operator="containsText" text="Inexequível">
      <formula>NOT(ISERROR(SEARCH("Inexequível",O36)))</formula>
    </cfRule>
    <cfRule type="aboveAverage" dxfId="803" priority="321" aboveAverage="0"/>
  </conditionalFormatting>
  <conditionalFormatting sqref="O37">
    <cfRule type="cellIs" dxfId="802" priority="307" operator="lessThan">
      <formula>"K$25"</formula>
    </cfRule>
    <cfRule type="cellIs" dxfId="801" priority="308" operator="greaterThan">
      <formula>"J$25"</formula>
    </cfRule>
  </conditionalFormatting>
  <conditionalFormatting sqref="O37">
    <cfRule type="cellIs" dxfId="800" priority="305" operator="lessThan">
      <formula>"K$25"</formula>
    </cfRule>
    <cfRule type="cellIs" dxfId="799" priority="306" operator="greaterThan">
      <formula>"J&amp;25"</formula>
    </cfRule>
  </conditionalFormatting>
  <conditionalFormatting sqref="O37">
    <cfRule type="containsText" dxfId="798" priority="304" operator="containsText" text="Excessivamente elevado">
      <formula>NOT(ISERROR(SEARCH("Excessivamente elevado",O37)))</formula>
    </cfRule>
  </conditionalFormatting>
  <conditionalFormatting sqref="O37">
    <cfRule type="containsText" priority="309" operator="containsText" text="Excessivamente elevado">
      <formula>NOT(ISERROR(SEARCH("Excessivamente elevado",O37)))</formula>
    </cfRule>
    <cfRule type="containsText" dxfId="797" priority="310" operator="containsText" text="Válido">
      <formula>NOT(ISERROR(SEARCH("Válido",O37)))</formula>
    </cfRule>
    <cfRule type="containsText" dxfId="796" priority="311" operator="containsText" text="Inexequível">
      <formula>NOT(ISERROR(SEARCH("Inexequível",O37)))</formula>
    </cfRule>
    <cfRule type="aboveAverage" dxfId="795" priority="312" aboveAverage="0"/>
  </conditionalFormatting>
  <conditionalFormatting sqref="P36">
    <cfRule type="cellIs" dxfId="794" priority="271" operator="lessThan">
      <formula>"K$25"</formula>
    </cfRule>
    <cfRule type="cellIs" dxfId="793" priority="272" operator="greaterThan">
      <formula>"J&amp;25"</formula>
    </cfRule>
  </conditionalFormatting>
  <conditionalFormatting sqref="P36">
    <cfRule type="containsText" dxfId="792" priority="270" operator="containsText" text="Excessivamente elevado">
      <formula>NOT(ISERROR(SEARCH("Excessivamente elevado",P36)))</formula>
    </cfRule>
  </conditionalFormatting>
  <conditionalFormatting sqref="P36">
    <cfRule type="containsText" priority="273" operator="containsText" text="Excessivamente elevado">
      <formula>NOT(ISERROR(SEARCH("Excessivamente elevado",P36)))</formula>
    </cfRule>
    <cfRule type="containsText" dxfId="791" priority="274" operator="containsText" text="Válido">
      <formula>NOT(ISERROR(SEARCH("Válido",P36)))</formula>
    </cfRule>
    <cfRule type="containsText" dxfId="790" priority="275" operator="containsText" text="Inexequível">
      <formula>NOT(ISERROR(SEARCH("Inexequível",P36)))</formula>
    </cfRule>
    <cfRule type="aboveAverage" dxfId="789" priority="276" aboveAverage="0"/>
  </conditionalFormatting>
  <conditionalFormatting sqref="P37">
    <cfRule type="cellIs" dxfId="788" priority="264" operator="lessThan">
      <formula>"K$25"</formula>
    </cfRule>
    <cfRule type="cellIs" dxfId="787" priority="265" operator="greaterThan">
      <formula>"J&amp;25"</formula>
    </cfRule>
  </conditionalFormatting>
  <conditionalFormatting sqref="P37">
    <cfRule type="containsText" dxfId="786" priority="263" operator="containsText" text="Excessivamente elevado">
      <formula>NOT(ISERROR(SEARCH("Excessivamente elevado",P37)))</formula>
    </cfRule>
  </conditionalFormatting>
  <conditionalFormatting sqref="P37">
    <cfRule type="containsText" priority="266" operator="containsText" text="Excessivamente elevado">
      <formula>NOT(ISERROR(SEARCH("Excessivamente elevado",P37)))</formula>
    </cfRule>
    <cfRule type="containsText" dxfId="785" priority="267" operator="containsText" text="Válido">
      <formula>NOT(ISERROR(SEARCH("Válido",P37)))</formula>
    </cfRule>
    <cfRule type="containsText" dxfId="784" priority="268" operator="containsText" text="Inexequível">
      <formula>NOT(ISERROR(SEARCH("Inexequível",P37)))</formula>
    </cfRule>
    <cfRule type="aboveAverage" dxfId="783" priority="269" aboveAverage="0"/>
  </conditionalFormatting>
  <conditionalFormatting sqref="P33">
    <cfRule type="cellIs" dxfId="782" priority="250" operator="lessThan">
      <formula>"K$25"</formula>
    </cfRule>
    <cfRule type="cellIs" dxfId="781" priority="251" operator="greaterThan">
      <formula>"J&amp;25"</formula>
    </cfRule>
  </conditionalFormatting>
  <conditionalFormatting sqref="P33">
    <cfRule type="containsText" dxfId="780" priority="249" operator="containsText" text="Excessivamente elevado">
      <formula>NOT(ISERROR(SEARCH("Excessivamente elevado",P33)))</formula>
    </cfRule>
  </conditionalFormatting>
  <conditionalFormatting sqref="P33">
    <cfRule type="containsText" priority="252" operator="containsText" text="Excessivamente elevado">
      <formula>NOT(ISERROR(SEARCH("Excessivamente elevado",P33)))</formula>
    </cfRule>
    <cfRule type="containsText" dxfId="779" priority="253" operator="containsText" text="Válido">
      <formula>NOT(ISERROR(SEARCH("Válido",P33)))</formula>
    </cfRule>
    <cfRule type="containsText" dxfId="778" priority="254" operator="containsText" text="Inexequível">
      <formula>NOT(ISERROR(SEARCH("Inexequível",P33)))</formula>
    </cfRule>
    <cfRule type="aboveAverage" dxfId="777" priority="255" aboveAverage="0"/>
  </conditionalFormatting>
  <conditionalFormatting sqref="P39">
    <cfRule type="cellIs" dxfId="776" priority="243" operator="lessThan">
      <formula>"K$25"</formula>
    </cfRule>
    <cfRule type="cellIs" dxfId="775" priority="244" operator="greaterThan">
      <formula>"J&amp;25"</formula>
    </cfRule>
  </conditionalFormatting>
  <conditionalFormatting sqref="P39">
    <cfRule type="containsText" dxfId="774" priority="242" operator="containsText" text="Excessivamente elevado">
      <formula>NOT(ISERROR(SEARCH("Excessivamente elevado",P39)))</formula>
    </cfRule>
  </conditionalFormatting>
  <conditionalFormatting sqref="P39">
    <cfRule type="containsText" priority="245" operator="containsText" text="Excessivamente elevado">
      <formula>NOT(ISERROR(SEARCH("Excessivamente elevado",P39)))</formula>
    </cfRule>
    <cfRule type="containsText" dxfId="773" priority="246" operator="containsText" text="Válido">
      <formula>NOT(ISERROR(SEARCH("Válido",P39)))</formula>
    </cfRule>
    <cfRule type="containsText" dxfId="772" priority="247" operator="containsText" text="Inexequível">
      <formula>NOT(ISERROR(SEARCH("Inexequível",P39)))</formula>
    </cfRule>
    <cfRule type="aboveAverage" dxfId="771" priority="248" aboveAverage="0"/>
  </conditionalFormatting>
  <conditionalFormatting sqref="P43">
    <cfRule type="cellIs" dxfId="770" priority="222" operator="lessThan">
      <formula>"K$25"</formula>
    </cfRule>
    <cfRule type="cellIs" dxfId="769" priority="223" operator="greaterThan">
      <formula>"J&amp;25"</formula>
    </cfRule>
  </conditionalFormatting>
  <conditionalFormatting sqref="P43">
    <cfRule type="containsText" dxfId="768" priority="221" operator="containsText" text="Excessivamente elevado">
      <formula>NOT(ISERROR(SEARCH("Excessivamente elevado",P43)))</formula>
    </cfRule>
  </conditionalFormatting>
  <conditionalFormatting sqref="P43">
    <cfRule type="containsText" priority="224" operator="containsText" text="Excessivamente elevado">
      <formula>NOT(ISERROR(SEARCH("Excessivamente elevado",P43)))</formula>
    </cfRule>
    <cfRule type="containsText" dxfId="767" priority="225" operator="containsText" text="Válido">
      <formula>NOT(ISERROR(SEARCH("Válido",P43)))</formula>
    </cfRule>
    <cfRule type="containsText" dxfId="766" priority="226" operator="containsText" text="Inexequível">
      <formula>NOT(ISERROR(SEARCH("Inexequível",P43)))</formula>
    </cfRule>
    <cfRule type="aboveAverage" dxfId="765" priority="227" aboveAverage="0"/>
  </conditionalFormatting>
  <conditionalFormatting sqref="P44">
    <cfRule type="cellIs" dxfId="764" priority="215" operator="lessThan">
      <formula>"K$25"</formula>
    </cfRule>
    <cfRule type="cellIs" dxfId="763" priority="216" operator="greaterThan">
      <formula>"J&amp;25"</formula>
    </cfRule>
  </conditionalFormatting>
  <conditionalFormatting sqref="P44">
    <cfRule type="containsText" dxfId="762" priority="214" operator="containsText" text="Excessivamente elevado">
      <formula>NOT(ISERROR(SEARCH("Excessivamente elevado",P44)))</formula>
    </cfRule>
  </conditionalFormatting>
  <conditionalFormatting sqref="P44">
    <cfRule type="containsText" priority="217" operator="containsText" text="Excessivamente elevado">
      <formula>NOT(ISERROR(SEARCH("Excessivamente elevado",P44)))</formula>
    </cfRule>
    <cfRule type="containsText" dxfId="761" priority="218" operator="containsText" text="Válido">
      <formula>NOT(ISERROR(SEARCH("Válido",P44)))</formula>
    </cfRule>
    <cfRule type="containsText" dxfId="760" priority="219" operator="containsText" text="Inexequível">
      <formula>NOT(ISERROR(SEARCH("Inexequível",P44)))</formula>
    </cfRule>
    <cfRule type="aboveAverage" dxfId="759" priority="220" aboveAverage="0"/>
  </conditionalFormatting>
  <conditionalFormatting sqref="O43">
    <cfRule type="cellIs" dxfId="758" priority="190" operator="lessThan">
      <formula>"K$25"</formula>
    </cfRule>
    <cfRule type="cellIs" dxfId="757" priority="191" operator="greaterThan">
      <formula>"J$25"</formula>
    </cfRule>
  </conditionalFormatting>
  <conditionalFormatting sqref="O43">
    <cfRule type="cellIs" dxfId="756" priority="188" operator="lessThan">
      <formula>"K$25"</formula>
    </cfRule>
    <cfRule type="cellIs" dxfId="755" priority="189" operator="greaterThan">
      <formula>"J&amp;25"</formula>
    </cfRule>
  </conditionalFormatting>
  <conditionalFormatting sqref="O43">
    <cfRule type="containsText" dxfId="754" priority="187" operator="containsText" text="Excessivamente elevado">
      <formula>NOT(ISERROR(SEARCH("Excessivamente elevado",O43)))</formula>
    </cfRule>
  </conditionalFormatting>
  <conditionalFormatting sqref="O43">
    <cfRule type="containsText" priority="192" operator="containsText" text="Excessivamente elevado">
      <formula>NOT(ISERROR(SEARCH("Excessivamente elevado",O43)))</formula>
    </cfRule>
    <cfRule type="containsText" dxfId="753" priority="193" operator="containsText" text="Válido">
      <formula>NOT(ISERROR(SEARCH("Válido",O43)))</formula>
    </cfRule>
    <cfRule type="containsText" dxfId="752" priority="194" operator="containsText" text="Inexequível">
      <formula>NOT(ISERROR(SEARCH("Inexequível",O43)))</formula>
    </cfRule>
    <cfRule type="aboveAverage" dxfId="751" priority="195" aboveAverage="0"/>
  </conditionalFormatting>
  <conditionalFormatting sqref="O44">
    <cfRule type="cellIs" dxfId="750" priority="181" operator="lessThan">
      <formula>"K$25"</formula>
    </cfRule>
    <cfRule type="cellIs" dxfId="749" priority="182" operator="greaterThan">
      <formula>"J$25"</formula>
    </cfRule>
  </conditionalFormatting>
  <conditionalFormatting sqref="O44">
    <cfRule type="cellIs" dxfId="748" priority="179" operator="lessThan">
      <formula>"K$25"</formula>
    </cfRule>
    <cfRule type="cellIs" dxfId="747" priority="180" operator="greaterThan">
      <formula>"J&amp;25"</formula>
    </cfRule>
  </conditionalFormatting>
  <conditionalFormatting sqref="O44">
    <cfRule type="containsText" dxfId="746" priority="178" operator="containsText" text="Excessivamente elevado">
      <formula>NOT(ISERROR(SEARCH("Excessivamente elevado",O44)))</formula>
    </cfRule>
  </conditionalFormatting>
  <conditionalFormatting sqref="O44">
    <cfRule type="containsText" priority="183" operator="containsText" text="Excessivamente elevado">
      <formula>NOT(ISERROR(SEARCH("Excessivamente elevado",O44)))</formula>
    </cfRule>
    <cfRule type="containsText" dxfId="745" priority="184" operator="containsText" text="Válido">
      <formula>NOT(ISERROR(SEARCH("Válido",O44)))</formula>
    </cfRule>
    <cfRule type="containsText" dxfId="744" priority="185" operator="containsText" text="Inexequível">
      <formula>NOT(ISERROR(SEARCH("Inexequível",O44)))</formula>
    </cfRule>
    <cfRule type="aboveAverage" dxfId="743" priority="186" aboveAverage="0"/>
  </conditionalFormatting>
  <conditionalFormatting sqref="P49">
    <cfRule type="cellIs" dxfId="742" priority="158" operator="lessThan">
      <formula>"K$25"</formula>
    </cfRule>
    <cfRule type="cellIs" dxfId="741" priority="159" operator="greaterThan">
      <formula>"J&amp;25"</formula>
    </cfRule>
  </conditionalFormatting>
  <conditionalFormatting sqref="P49">
    <cfRule type="containsText" dxfId="740" priority="157" operator="containsText" text="Excessivamente elevado">
      <formula>NOT(ISERROR(SEARCH("Excessivamente elevado",P49)))</formula>
    </cfRule>
  </conditionalFormatting>
  <conditionalFormatting sqref="P49">
    <cfRule type="containsText" priority="160" operator="containsText" text="Excessivamente elevado">
      <formula>NOT(ISERROR(SEARCH("Excessivamente elevado",P49)))</formula>
    </cfRule>
    <cfRule type="containsText" dxfId="739" priority="161" operator="containsText" text="Válido">
      <formula>NOT(ISERROR(SEARCH("Válido",P49)))</formula>
    </cfRule>
    <cfRule type="containsText" dxfId="738" priority="162" operator="containsText" text="Inexequível">
      <formula>NOT(ISERROR(SEARCH("Inexequível",P49)))</formula>
    </cfRule>
    <cfRule type="aboveAverage" dxfId="737" priority="163" aboveAverage="0"/>
  </conditionalFormatting>
  <conditionalFormatting sqref="O49">
    <cfRule type="cellIs" dxfId="736" priority="151" operator="lessThan">
      <formula>"K$25"</formula>
    </cfRule>
    <cfRule type="cellIs" dxfId="735" priority="152" operator="greaterThan">
      <formula>"J$25"</formula>
    </cfRule>
  </conditionalFormatting>
  <conditionalFormatting sqref="O49">
    <cfRule type="cellIs" dxfId="734" priority="149" operator="lessThan">
      <formula>"K$25"</formula>
    </cfRule>
    <cfRule type="cellIs" dxfId="733" priority="150" operator="greaterThan">
      <formula>"J&amp;25"</formula>
    </cfRule>
  </conditionalFormatting>
  <conditionalFormatting sqref="O49">
    <cfRule type="containsText" dxfId="732" priority="148" operator="containsText" text="Excessivamente elevado">
      <formula>NOT(ISERROR(SEARCH("Excessivamente elevado",O49)))</formula>
    </cfRule>
  </conditionalFormatting>
  <conditionalFormatting sqref="O49">
    <cfRule type="containsText" priority="153" operator="containsText" text="Excessivamente elevado">
      <formula>NOT(ISERROR(SEARCH("Excessivamente elevado",O49)))</formula>
    </cfRule>
    <cfRule type="containsText" dxfId="731" priority="154" operator="containsText" text="Válido">
      <formula>NOT(ISERROR(SEARCH("Válido",O49)))</formula>
    </cfRule>
    <cfRule type="containsText" dxfId="730" priority="155" operator="containsText" text="Inexequível">
      <formula>NOT(ISERROR(SEARCH("Inexequível",O49)))</formula>
    </cfRule>
    <cfRule type="aboveAverage" dxfId="729" priority="156" aboveAverage="0"/>
  </conditionalFormatting>
  <conditionalFormatting sqref="P51">
    <cfRule type="cellIs" dxfId="728" priority="126" operator="lessThan">
      <formula>"K$25"</formula>
    </cfRule>
    <cfRule type="cellIs" dxfId="727" priority="127" operator="greaterThan">
      <formula>"J&amp;25"</formula>
    </cfRule>
  </conditionalFormatting>
  <conditionalFormatting sqref="P51">
    <cfRule type="containsText" dxfId="726" priority="125" operator="containsText" text="Excessivamente elevado">
      <formula>NOT(ISERROR(SEARCH("Excessivamente elevado",P51)))</formula>
    </cfRule>
  </conditionalFormatting>
  <conditionalFormatting sqref="P51">
    <cfRule type="containsText" priority="128" operator="containsText" text="Excessivamente elevado">
      <formula>NOT(ISERROR(SEARCH("Excessivamente elevado",P51)))</formula>
    </cfRule>
    <cfRule type="containsText" dxfId="725" priority="129" operator="containsText" text="Válido">
      <formula>NOT(ISERROR(SEARCH("Válido",P51)))</formula>
    </cfRule>
    <cfRule type="containsText" dxfId="724" priority="130" operator="containsText" text="Inexequível">
      <formula>NOT(ISERROR(SEARCH("Inexequível",P51)))</formula>
    </cfRule>
    <cfRule type="aboveAverage" dxfId="723" priority="131" aboveAverage="0"/>
  </conditionalFormatting>
  <conditionalFormatting sqref="O51">
    <cfRule type="cellIs" dxfId="722" priority="119" operator="lessThan">
      <formula>"K$25"</formula>
    </cfRule>
    <cfRule type="cellIs" dxfId="721" priority="120" operator="greaterThan">
      <formula>"J$25"</formula>
    </cfRule>
  </conditionalFormatting>
  <conditionalFormatting sqref="O51">
    <cfRule type="cellIs" dxfId="720" priority="117" operator="lessThan">
      <formula>"K$25"</formula>
    </cfRule>
    <cfRule type="cellIs" dxfId="719" priority="118" operator="greaterThan">
      <formula>"J&amp;25"</formula>
    </cfRule>
  </conditionalFormatting>
  <conditionalFormatting sqref="O51">
    <cfRule type="containsText" dxfId="718" priority="116" operator="containsText" text="Excessivamente elevado">
      <formula>NOT(ISERROR(SEARCH("Excessivamente elevado",O51)))</formula>
    </cfRule>
  </conditionalFormatting>
  <conditionalFormatting sqref="O51">
    <cfRule type="containsText" priority="121" operator="containsText" text="Excessivamente elevado">
      <formula>NOT(ISERROR(SEARCH("Excessivamente elevado",O51)))</formula>
    </cfRule>
    <cfRule type="containsText" dxfId="717" priority="122" operator="containsText" text="Válido">
      <formula>NOT(ISERROR(SEARCH("Válido",O51)))</formula>
    </cfRule>
    <cfRule type="containsText" dxfId="716" priority="123" operator="containsText" text="Inexequível">
      <formula>NOT(ISERROR(SEARCH("Inexequível",O51)))</formula>
    </cfRule>
    <cfRule type="aboveAverage" dxfId="715" priority="124" aboveAverage="0"/>
  </conditionalFormatting>
  <conditionalFormatting sqref="P56">
    <cfRule type="cellIs" dxfId="714" priority="110" operator="lessThan">
      <formula>"K$25"</formula>
    </cfRule>
    <cfRule type="cellIs" dxfId="713" priority="111" operator="greaterThan">
      <formula>"J&amp;25"</formula>
    </cfRule>
  </conditionalFormatting>
  <conditionalFormatting sqref="P56">
    <cfRule type="containsText" dxfId="712" priority="109" operator="containsText" text="Excessivamente elevado">
      <formula>NOT(ISERROR(SEARCH("Excessivamente elevado",P56)))</formula>
    </cfRule>
  </conditionalFormatting>
  <conditionalFormatting sqref="P56">
    <cfRule type="containsText" priority="112" operator="containsText" text="Excessivamente elevado">
      <formula>NOT(ISERROR(SEARCH("Excessivamente elevado",P56)))</formula>
    </cfRule>
    <cfRule type="containsText" dxfId="711" priority="113" operator="containsText" text="Válido">
      <formula>NOT(ISERROR(SEARCH("Válido",P56)))</formula>
    </cfRule>
    <cfRule type="containsText" dxfId="710" priority="114" operator="containsText" text="Inexequível">
      <formula>NOT(ISERROR(SEARCH("Inexequível",P56)))</formula>
    </cfRule>
    <cfRule type="aboveAverage" dxfId="709" priority="115" aboveAverage="0"/>
  </conditionalFormatting>
  <conditionalFormatting sqref="P59">
    <cfRule type="cellIs" dxfId="708" priority="103" operator="lessThan">
      <formula>"K$25"</formula>
    </cfRule>
    <cfRule type="cellIs" dxfId="707" priority="104" operator="greaterThan">
      <formula>"J&amp;25"</formula>
    </cfRule>
  </conditionalFormatting>
  <conditionalFormatting sqref="P59">
    <cfRule type="containsText" dxfId="706" priority="102" operator="containsText" text="Excessivamente elevado">
      <formula>NOT(ISERROR(SEARCH("Excessivamente elevado",P59)))</formula>
    </cfRule>
  </conditionalFormatting>
  <conditionalFormatting sqref="P59">
    <cfRule type="containsText" priority="105" operator="containsText" text="Excessivamente elevado">
      <formula>NOT(ISERROR(SEARCH("Excessivamente elevado",P59)))</formula>
    </cfRule>
    <cfRule type="containsText" dxfId="705" priority="106" operator="containsText" text="Válido">
      <formula>NOT(ISERROR(SEARCH("Válido",P59)))</formula>
    </cfRule>
    <cfRule type="containsText" dxfId="704" priority="107" operator="containsText" text="Inexequível">
      <formula>NOT(ISERROR(SEARCH("Inexequível",P59)))</formula>
    </cfRule>
    <cfRule type="aboveAverage" dxfId="703" priority="108" aboveAverage="0"/>
  </conditionalFormatting>
  <conditionalFormatting sqref="O59">
    <cfRule type="cellIs" dxfId="702" priority="96" operator="lessThan">
      <formula>"K$25"</formula>
    </cfRule>
    <cfRule type="cellIs" dxfId="701" priority="97" operator="greaterThan">
      <formula>"J$25"</formula>
    </cfRule>
  </conditionalFormatting>
  <conditionalFormatting sqref="O59">
    <cfRule type="cellIs" dxfId="700" priority="94" operator="lessThan">
      <formula>"K$25"</formula>
    </cfRule>
    <cfRule type="cellIs" dxfId="699" priority="95" operator="greaterThan">
      <formula>"J&amp;25"</formula>
    </cfRule>
  </conditionalFormatting>
  <conditionalFormatting sqref="O59">
    <cfRule type="containsText" dxfId="698" priority="93" operator="containsText" text="Excessivamente elevado">
      <formula>NOT(ISERROR(SEARCH("Excessivamente elevado",O59)))</formula>
    </cfRule>
  </conditionalFormatting>
  <conditionalFormatting sqref="O59">
    <cfRule type="containsText" priority="98" operator="containsText" text="Excessivamente elevado">
      <formula>NOT(ISERROR(SEARCH("Excessivamente elevado",O59)))</formula>
    </cfRule>
    <cfRule type="containsText" dxfId="697" priority="99" operator="containsText" text="Válido">
      <formula>NOT(ISERROR(SEARCH("Válido",O59)))</formula>
    </cfRule>
    <cfRule type="containsText" dxfId="696" priority="100" operator="containsText" text="Inexequível">
      <formula>NOT(ISERROR(SEARCH("Inexequível",O59)))</formula>
    </cfRule>
    <cfRule type="aboveAverage" dxfId="695" priority="101" aboveAverage="0"/>
  </conditionalFormatting>
  <conditionalFormatting sqref="P68">
    <cfRule type="cellIs" dxfId="694" priority="87" operator="lessThan">
      <formula>"K$25"</formula>
    </cfRule>
    <cfRule type="cellIs" dxfId="693" priority="88" operator="greaterThan">
      <formula>"J&amp;25"</formula>
    </cfRule>
  </conditionalFormatting>
  <conditionalFormatting sqref="P68">
    <cfRule type="containsText" dxfId="692" priority="86" operator="containsText" text="Excessivamente elevado">
      <formula>NOT(ISERROR(SEARCH("Excessivamente elevado",P68)))</formula>
    </cfRule>
  </conditionalFormatting>
  <conditionalFormatting sqref="P68">
    <cfRule type="containsText" priority="89" operator="containsText" text="Excessivamente elevado">
      <formula>NOT(ISERROR(SEARCH("Excessivamente elevado",P68)))</formula>
    </cfRule>
    <cfRule type="containsText" dxfId="691" priority="90" operator="containsText" text="Válido">
      <formula>NOT(ISERROR(SEARCH("Válido",P68)))</formula>
    </cfRule>
    <cfRule type="containsText" dxfId="690" priority="91" operator="containsText" text="Inexequível">
      <formula>NOT(ISERROR(SEARCH("Inexequível",P68)))</formula>
    </cfRule>
    <cfRule type="aboveAverage" dxfId="689" priority="92" aboveAverage="0"/>
  </conditionalFormatting>
  <conditionalFormatting sqref="P73">
    <cfRule type="cellIs" dxfId="688" priority="80" operator="lessThan">
      <formula>"K$25"</formula>
    </cfRule>
    <cfRule type="cellIs" dxfId="687" priority="81" operator="greaterThan">
      <formula>"J&amp;25"</formula>
    </cfRule>
  </conditionalFormatting>
  <conditionalFormatting sqref="P73">
    <cfRule type="containsText" dxfId="686" priority="79" operator="containsText" text="Excessivamente elevado">
      <formula>NOT(ISERROR(SEARCH("Excessivamente elevado",P73)))</formula>
    </cfRule>
  </conditionalFormatting>
  <conditionalFormatting sqref="P73">
    <cfRule type="containsText" priority="82" operator="containsText" text="Excessivamente elevado">
      <formula>NOT(ISERROR(SEARCH("Excessivamente elevado",P73)))</formula>
    </cfRule>
    <cfRule type="containsText" dxfId="685" priority="83" operator="containsText" text="Válido">
      <formula>NOT(ISERROR(SEARCH("Válido",P73)))</formula>
    </cfRule>
    <cfRule type="containsText" dxfId="684" priority="84" operator="containsText" text="Inexequível">
      <formula>NOT(ISERROR(SEARCH("Inexequível",P73)))</formula>
    </cfRule>
    <cfRule type="aboveAverage" dxfId="683" priority="85" aboveAverage="0"/>
  </conditionalFormatting>
  <conditionalFormatting sqref="O73">
    <cfRule type="cellIs" dxfId="682" priority="73" operator="lessThan">
      <formula>"K$25"</formula>
    </cfRule>
    <cfRule type="cellIs" dxfId="681" priority="74" operator="greaterThan">
      <formula>"J$25"</formula>
    </cfRule>
  </conditionalFormatting>
  <conditionalFormatting sqref="O73">
    <cfRule type="cellIs" dxfId="680" priority="71" operator="lessThan">
      <formula>"K$25"</formula>
    </cfRule>
    <cfRule type="cellIs" dxfId="679" priority="72" operator="greaterThan">
      <formula>"J&amp;25"</formula>
    </cfRule>
  </conditionalFormatting>
  <conditionalFormatting sqref="O73">
    <cfRule type="containsText" dxfId="678" priority="70" operator="containsText" text="Excessivamente elevado">
      <formula>NOT(ISERROR(SEARCH("Excessivamente elevado",O73)))</formula>
    </cfRule>
  </conditionalFormatting>
  <conditionalFormatting sqref="O73">
    <cfRule type="containsText" priority="75" operator="containsText" text="Excessivamente elevado">
      <formula>NOT(ISERROR(SEARCH("Excessivamente elevado",O73)))</formula>
    </cfRule>
    <cfRule type="containsText" dxfId="677" priority="76" operator="containsText" text="Válido">
      <formula>NOT(ISERROR(SEARCH("Válido",O73)))</formula>
    </cfRule>
    <cfRule type="containsText" dxfId="676" priority="77" operator="containsText" text="Inexequível">
      <formula>NOT(ISERROR(SEARCH("Inexequível",O73)))</formula>
    </cfRule>
    <cfRule type="aboveAverage" dxfId="675" priority="78" aboveAverage="0"/>
  </conditionalFormatting>
  <conditionalFormatting sqref="O68">
    <cfRule type="cellIs" dxfId="674" priority="64" operator="lessThan">
      <formula>"K$25"</formula>
    </cfRule>
    <cfRule type="cellIs" dxfId="673" priority="65" operator="greaterThan">
      <formula>"J$25"</formula>
    </cfRule>
  </conditionalFormatting>
  <conditionalFormatting sqref="O68">
    <cfRule type="cellIs" dxfId="672" priority="62" operator="lessThan">
      <formula>"K$25"</formula>
    </cfRule>
    <cfRule type="cellIs" dxfId="671" priority="63" operator="greaterThan">
      <formula>"J&amp;25"</formula>
    </cfRule>
  </conditionalFormatting>
  <conditionalFormatting sqref="O68">
    <cfRule type="containsText" dxfId="670" priority="61" operator="containsText" text="Excessivamente elevado">
      <formula>NOT(ISERROR(SEARCH("Excessivamente elevado",O68)))</formula>
    </cfRule>
  </conditionalFormatting>
  <conditionalFormatting sqref="O68">
    <cfRule type="containsText" priority="66" operator="containsText" text="Excessivamente elevado">
      <formula>NOT(ISERROR(SEARCH("Excessivamente elevado",O68)))</formula>
    </cfRule>
    <cfRule type="containsText" dxfId="669" priority="67" operator="containsText" text="Válido">
      <formula>NOT(ISERROR(SEARCH("Válido",O68)))</formula>
    </cfRule>
    <cfRule type="containsText" dxfId="668" priority="68" operator="containsText" text="Inexequível">
      <formula>NOT(ISERROR(SEARCH("Inexequível",O68)))</formula>
    </cfRule>
    <cfRule type="aboveAverage" dxfId="667" priority="69" aboveAverage="0"/>
  </conditionalFormatting>
  <conditionalFormatting sqref="P67">
    <cfRule type="cellIs" dxfId="666" priority="34" operator="lessThan">
      <formula>"K$25"</formula>
    </cfRule>
    <cfRule type="cellIs" dxfId="665" priority="35" operator="greaterThan">
      <formula>"J&amp;25"</formula>
    </cfRule>
  </conditionalFormatting>
  <conditionalFormatting sqref="P67">
    <cfRule type="containsText" dxfId="664" priority="33" operator="containsText" text="Excessivamente elevado">
      <formula>NOT(ISERROR(SEARCH("Excessivamente elevado",P67)))</formula>
    </cfRule>
  </conditionalFormatting>
  <conditionalFormatting sqref="P67">
    <cfRule type="containsText" priority="36" operator="containsText" text="Excessivamente elevado">
      <formula>NOT(ISERROR(SEARCH("Excessivamente elevado",P67)))</formula>
    </cfRule>
    <cfRule type="containsText" dxfId="663" priority="37" operator="containsText" text="Válido">
      <formula>NOT(ISERROR(SEARCH("Válido",P67)))</formula>
    </cfRule>
    <cfRule type="containsText" dxfId="662" priority="38" operator="containsText" text="Inexequível">
      <formula>NOT(ISERROR(SEARCH("Inexequível",P67)))</formula>
    </cfRule>
    <cfRule type="aboveAverage" dxfId="661" priority="39" aboveAverage="0"/>
  </conditionalFormatting>
  <conditionalFormatting sqref="O67">
    <cfRule type="cellIs" dxfId="660" priority="20" operator="lessThan">
      <formula>"K$25"</formula>
    </cfRule>
    <cfRule type="cellIs" dxfId="659" priority="21" operator="greaterThan">
      <formula>"J$25"</formula>
    </cfRule>
  </conditionalFormatting>
  <conditionalFormatting sqref="O67">
    <cfRule type="cellIs" dxfId="658" priority="18" operator="lessThan">
      <formula>"K$25"</formula>
    </cfRule>
    <cfRule type="cellIs" dxfId="657" priority="19" operator="greaterThan">
      <formula>"J&amp;25"</formula>
    </cfRule>
  </conditionalFormatting>
  <conditionalFormatting sqref="O67">
    <cfRule type="containsText" dxfId="656" priority="17" operator="containsText" text="Excessivamente elevado">
      <formula>NOT(ISERROR(SEARCH("Excessivamente elevado",O67)))</formula>
    </cfRule>
  </conditionalFormatting>
  <conditionalFormatting sqref="O67">
    <cfRule type="containsText" priority="22" operator="containsText" text="Excessivamente elevado">
      <formula>NOT(ISERROR(SEARCH("Excessivamente elevado",O67)))</formula>
    </cfRule>
    <cfRule type="containsText" dxfId="655" priority="23" operator="containsText" text="Válido">
      <formula>NOT(ISERROR(SEARCH("Válido",O67)))</formula>
    </cfRule>
    <cfRule type="containsText" dxfId="654" priority="24" operator="containsText" text="Inexequível">
      <formula>NOT(ISERROR(SEARCH("Inexequível",O67)))</formula>
    </cfRule>
    <cfRule type="aboveAverage" dxfId="653" priority="25" aboveAverage="0"/>
  </conditionalFormatting>
  <conditionalFormatting sqref="P72">
    <cfRule type="cellIs" dxfId="652" priority="11" operator="lessThan">
      <formula>"K$25"</formula>
    </cfRule>
    <cfRule type="cellIs" dxfId="651" priority="12" operator="greaterThan">
      <formula>"J&amp;25"</formula>
    </cfRule>
  </conditionalFormatting>
  <conditionalFormatting sqref="P72">
    <cfRule type="containsText" dxfId="650" priority="10" operator="containsText" text="Excessivamente elevado">
      <formula>NOT(ISERROR(SEARCH("Excessivamente elevado",P72)))</formula>
    </cfRule>
  </conditionalFormatting>
  <conditionalFormatting sqref="P72">
    <cfRule type="containsText" priority="13" operator="containsText" text="Excessivamente elevado">
      <formula>NOT(ISERROR(SEARCH("Excessivamente elevado",P72)))</formula>
    </cfRule>
    <cfRule type="containsText" dxfId="649" priority="14" operator="containsText" text="Válido">
      <formula>NOT(ISERROR(SEARCH("Válido",P72)))</formula>
    </cfRule>
    <cfRule type="containsText" dxfId="648" priority="15" operator="containsText" text="Inexequível">
      <formula>NOT(ISERROR(SEARCH("Inexequível",P72)))</formula>
    </cfRule>
    <cfRule type="aboveAverage" dxfId="647" priority="16" aboveAverage="0"/>
  </conditionalFormatting>
  <conditionalFormatting sqref="O72">
    <cfRule type="cellIs" dxfId="646" priority="4" operator="lessThan">
      <formula>"K$25"</formula>
    </cfRule>
    <cfRule type="cellIs" dxfId="645" priority="5" operator="greaterThan">
      <formula>"J$25"</formula>
    </cfRule>
  </conditionalFormatting>
  <conditionalFormatting sqref="O72">
    <cfRule type="cellIs" dxfId="644" priority="2" operator="lessThan">
      <formula>"K$25"</formula>
    </cfRule>
    <cfRule type="cellIs" dxfId="643" priority="3" operator="greaterThan">
      <formula>"J&amp;25"</formula>
    </cfRule>
  </conditionalFormatting>
  <conditionalFormatting sqref="O72">
    <cfRule type="containsText" dxfId="642" priority="1" operator="containsText" text="Excessivamente elevado">
      <formula>NOT(ISERROR(SEARCH("Excessivamente elevado",O72)))</formula>
    </cfRule>
  </conditionalFormatting>
  <conditionalFormatting sqref="O72">
    <cfRule type="containsText" priority="6" operator="containsText" text="Excessivamente elevado">
      <formula>NOT(ISERROR(SEARCH("Excessivamente elevado",O72)))</formula>
    </cfRule>
    <cfRule type="containsText" dxfId="641" priority="7" operator="containsText" text="Válido">
      <formula>NOT(ISERROR(SEARCH("Válido",O72)))</formula>
    </cfRule>
    <cfRule type="containsText" dxfId="640" priority="8" operator="containsText" text="Inexequível">
      <formula>NOT(ISERROR(SEARCH("Inexequível",O72)))</formula>
    </cfRule>
    <cfRule type="aboveAverage" dxfId="639" priority="9" aboveAverage="0"/>
  </conditionalFormatting>
  <hyperlinks>
    <hyperlink ref="F71" r:id="rId1" location="position=37&amp;search_layout=s… Acesso 23/5/2023, às 17:02" xr:uid="{5F851DEF-B637-4947-A9B5-35B23498901F}"/>
    <hyperlink ref="F29" r:id="rId2" xr:uid="{C559ED57-862B-424C-812E-DDBF6C365CAC}"/>
  </hyperlinks>
  <pageMargins left="0.7" right="0.7" top="0.75" bottom="0.75" header="0.3" footer="0.3"/>
  <pageSetup paperSize="9" scale="65" fitToHeight="0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0668-8C3F-4526-8127-11963D2CD323}">
  <sheetPr>
    <tabColor theme="4" tint="-0.249977111117893"/>
  </sheetPr>
  <dimension ref="A1:AL86"/>
  <sheetViews>
    <sheetView showGridLines="0" topLeftCell="B46" zoomScale="80" zoomScaleNormal="80" workbookViewId="0">
      <selection activeCell="J55" sqref="J55:J56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5.710937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6.140625" style="13" customWidth="1"/>
    <col min="11" max="11" width="11.5703125" style="13" customWidth="1"/>
    <col min="12" max="13" width="7.28515625" customWidth="1"/>
    <col min="14" max="14" width="15.140625" style="65" bestFit="1" customWidth="1"/>
    <col min="15" max="15" width="7.140625" customWidth="1"/>
    <col min="16" max="16" width="24.28515625" customWidth="1"/>
    <col min="17" max="17" width="11.7109375" style="22" customWidth="1"/>
    <col min="18" max="18" width="13.42578125" bestFit="1" customWidth="1"/>
    <col min="19" max="19" width="29.28515625" customWidth="1"/>
    <col min="20" max="20" width="11.42578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R4" s="247"/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9" t="s">
        <v>40</v>
      </c>
      <c r="R15" s="139" t="s">
        <v>72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35</v>
      </c>
      <c r="B16" s="394">
        <v>35</v>
      </c>
      <c r="C16" s="386" t="s">
        <v>175</v>
      </c>
      <c r="D16" s="388" t="s">
        <v>107</v>
      </c>
      <c r="E16" s="396">
        <v>80</v>
      </c>
      <c r="F16" s="175" t="s">
        <v>190</v>
      </c>
      <c r="G16" s="180" t="s">
        <v>199</v>
      </c>
      <c r="H16" s="179" t="s">
        <v>189</v>
      </c>
      <c r="I16" s="179" t="s">
        <v>138</v>
      </c>
      <c r="J16" s="165">
        <v>18.27</v>
      </c>
      <c r="K16" s="383">
        <f>AVERAGE(J16:J19)</f>
        <v>25.387500000000003</v>
      </c>
      <c r="L16" s="376">
        <f>K16*1.25</f>
        <v>31.734375000000004</v>
      </c>
      <c r="M16" s="376">
        <f>K16*0.75</f>
        <v>19.040625000000002</v>
      </c>
      <c r="N16" s="126" t="str">
        <f>IF(J16&gt;L$16,"EXCESSIVAMENTE ELEVADO",IF(J16&lt;M$16,"INEXEQUÍVEL","VÁLIDO"))</f>
        <v>INEXEQUÍVEL</v>
      </c>
      <c r="O16" s="60">
        <f>J16/K$16</f>
        <v>0.71964549483013285</v>
      </c>
      <c r="P16" s="74" t="s">
        <v>61</v>
      </c>
      <c r="Q16" s="373">
        <f>ROUND(AVERAGE(J16:J18),2)</f>
        <v>23.22</v>
      </c>
      <c r="R16" s="370">
        <f>E16*Q16</f>
        <v>1857.6</v>
      </c>
      <c r="T16" s="360" t="s">
        <v>62</v>
      </c>
      <c r="U16" s="361"/>
      <c r="V16" s="361"/>
      <c r="W16" s="361"/>
      <c r="X16" s="362"/>
      <c r="Y16" s="136" t="s">
        <v>66</v>
      </c>
      <c r="Z16" s="137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2.45" customHeight="1" x14ac:dyDescent="0.25">
      <c r="A17" s="395"/>
      <c r="B17" s="395"/>
      <c r="C17" s="387"/>
      <c r="D17" s="389"/>
      <c r="E17" s="397"/>
      <c r="F17" s="175" t="s">
        <v>193</v>
      </c>
      <c r="G17" s="186" t="s">
        <v>199</v>
      </c>
      <c r="H17" s="23" t="s">
        <v>171</v>
      </c>
      <c r="I17" s="23" t="s">
        <v>138</v>
      </c>
      <c r="J17" s="165">
        <v>24.38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J17/K$16</f>
        <v>0.96031511570654837</v>
      </c>
      <c r="P17" s="102" t="s">
        <v>61</v>
      </c>
      <c r="Q17" s="374"/>
      <c r="R17" s="371"/>
      <c r="T17" s="87" t="s">
        <v>4</v>
      </c>
      <c r="U17" s="88" t="s">
        <v>63</v>
      </c>
      <c r="V17" s="89" t="s">
        <v>64</v>
      </c>
      <c r="W17" s="88" t="s">
        <v>65</v>
      </c>
      <c r="X17" s="90" t="s">
        <v>15</v>
      </c>
      <c r="Y17" s="91">
        <v>0.25</v>
      </c>
      <c r="Z17" s="92">
        <v>0.75</v>
      </c>
      <c r="AB17" s="425" t="s">
        <v>77</v>
      </c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</row>
    <row r="18" spans="1:38" ht="61.9" customHeight="1" thickBot="1" x14ac:dyDescent="0.3">
      <c r="A18" s="395"/>
      <c r="B18" s="395"/>
      <c r="C18" s="387"/>
      <c r="D18" s="389"/>
      <c r="E18" s="397"/>
      <c r="F18" s="59" t="s">
        <v>149</v>
      </c>
      <c r="G18" s="59" t="s">
        <v>141</v>
      </c>
      <c r="H18" s="168" t="s">
        <v>206</v>
      </c>
      <c r="I18" s="168" t="s">
        <v>138</v>
      </c>
      <c r="J18" s="165">
        <v>27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103">
        <f>(J18-K16)/K16</f>
        <v>6.3515509601181561E-2</v>
      </c>
      <c r="P18" s="102" t="s">
        <v>76</v>
      </c>
      <c r="Q18" s="374"/>
      <c r="R18" s="371"/>
      <c r="T18" s="93">
        <f>AVERAGE(J16:J18)</f>
        <v>23.216666666666669</v>
      </c>
      <c r="U18" s="94">
        <f>_xlfn.STDEV.S(J16:J18)</f>
        <v>4.4797581779972431</v>
      </c>
      <c r="V18" s="95">
        <f>(U18/T18)*100</f>
        <v>19.295440824108727</v>
      </c>
      <c r="W18" s="96" t="str">
        <f>IF(V18&gt;25,"Mediana","Média")</f>
        <v>Média</v>
      </c>
      <c r="X18" s="97">
        <f>MIN(J16:J18)</f>
        <v>18.27</v>
      </c>
      <c r="Y18" s="98" t="s">
        <v>70</v>
      </c>
      <c r="Z18" s="99" t="s">
        <v>71</v>
      </c>
      <c r="AB18" s="425" t="s">
        <v>78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5.25" customHeight="1" x14ac:dyDescent="0.25">
      <c r="A19" s="395"/>
      <c r="B19" s="395"/>
      <c r="C19" s="387"/>
      <c r="D19" s="389"/>
      <c r="E19" s="397"/>
      <c r="F19" s="241" t="s">
        <v>268</v>
      </c>
      <c r="G19" s="167" t="s">
        <v>200</v>
      </c>
      <c r="H19" s="167" t="s">
        <v>231</v>
      </c>
      <c r="I19" s="167" t="s">
        <v>225</v>
      </c>
      <c r="J19" s="165">
        <v>31.9</v>
      </c>
      <c r="K19" s="385"/>
      <c r="L19" s="378"/>
      <c r="M19" s="378"/>
      <c r="N19" s="73" t="str">
        <f>IF(J19&gt;L$16,"EXCESSIVAMENTE ELEVADO",IF(J19&lt;M$16,"INEXEQUÍVEL","VÁLIDO"))</f>
        <v>EXCESSIVAMENTE ELEVADO</v>
      </c>
      <c r="O19" s="60">
        <f>(J19-K16)/K16</f>
        <v>0.25652387986213671</v>
      </c>
      <c r="P19" s="74" t="s">
        <v>76</v>
      </c>
      <c r="Q19" s="375"/>
      <c r="R19" s="372"/>
      <c r="T19" s="22"/>
      <c r="AB19" s="135"/>
      <c r="AC19" s="135"/>
      <c r="AD19" s="135"/>
      <c r="AE19" s="135"/>
      <c r="AF19" s="135"/>
      <c r="AG19" s="135"/>
      <c r="AH19" s="138"/>
      <c r="AI19" s="135"/>
      <c r="AJ19" s="135"/>
      <c r="AK19" s="135"/>
      <c r="AL19" s="118"/>
    </row>
    <row r="20" spans="1:38" s="20" customFormat="1" ht="21.75" customHeight="1" thickBot="1" x14ac:dyDescent="0.3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112"/>
      <c r="S20" s="287"/>
      <c r="V20" s="51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120"/>
    </row>
    <row r="21" spans="1:38" ht="41.45" customHeight="1" x14ac:dyDescent="0.25">
      <c r="A21" s="394">
        <v>36</v>
      </c>
      <c r="B21" s="394">
        <v>36</v>
      </c>
      <c r="C21" s="386" t="s">
        <v>176</v>
      </c>
      <c r="D21" s="388" t="s">
        <v>107</v>
      </c>
      <c r="E21" s="396">
        <v>150</v>
      </c>
      <c r="F21" s="175" t="s">
        <v>190</v>
      </c>
      <c r="G21" s="179" t="s">
        <v>199</v>
      </c>
      <c r="H21" s="179" t="s">
        <v>189</v>
      </c>
      <c r="I21" s="179" t="s">
        <v>138</v>
      </c>
      <c r="J21" s="165">
        <v>38.86</v>
      </c>
      <c r="K21" s="383">
        <f>AVERAGE(J21:J24)</f>
        <v>54.26</v>
      </c>
      <c r="L21" s="376">
        <f>K21*1.25</f>
        <v>67.825000000000003</v>
      </c>
      <c r="M21" s="376">
        <f>K21*0.75</f>
        <v>40.695</v>
      </c>
      <c r="N21" s="76" t="str">
        <f>IF(J21&gt;L$21,"EXCESSIVAMENTE ELEVADO",IF(J21&lt;M$21,"INEXEQUÍVEL","VÁLIDO"))</f>
        <v>INEXEQUÍVEL</v>
      </c>
      <c r="O21" s="62">
        <f>J21/K$21</f>
        <v>0.71618134906008113</v>
      </c>
      <c r="P21" s="74" t="s">
        <v>61</v>
      </c>
      <c r="Q21" s="373">
        <f>ROUND(AVERAGE(J21:J23),2)</f>
        <v>47.35</v>
      </c>
      <c r="R21" s="370">
        <f>E21*Q21</f>
        <v>7102.5</v>
      </c>
      <c r="T21" s="360" t="s">
        <v>62</v>
      </c>
      <c r="U21" s="361"/>
      <c r="V21" s="361"/>
      <c r="W21" s="361"/>
      <c r="X21" s="362"/>
      <c r="Y21" s="363" t="s">
        <v>66</v>
      </c>
      <c r="Z21" s="364"/>
    </row>
    <row r="22" spans="1:38" ht="50.25" customHeight="1" x14ac:dyDescent="0.25">
      <c r="A22" s="395"/>
      <c r="B22" s="395"/>
      <c r="C22" s="387"/>
      <c r="D22" s="389"/>
      <c r="E22" s="397"/>
      <c r="F22" s="338" t="s">
        <v>312</v>
      </c>
      <c r="G22" s="180" t="s">
        <v>200</v>
      </c>
      <c r="H22" s="169" t="s">
        <v>313</v>
      </c>
      <c r="I22" s="168" t="s">
        <v>225</v>
      </c>
      <c r="J22" s="165">
        <v>45.78</v>
      </c>
      <c r="K22" s="384"/>
      <c r="L22" s="377"/>
      <c r="M22" s="377"/>
      <c r="N22" s="100" t="str">
        <f>IF(J22&gt;L$21,"EXCESSIVAMENTE ELEVADO",IF(J22&lt;M$21,"INEXEQUÍVEL","VÁLIDO"))</f>
        <v>VÁLIDO</v>
      </c>
      <c r="O22" s="103">
        <f>J22/K$21</f>
        <v>0.84371544415775901</v>
      </c>
      <c r="P22" s="102" t="s">
        <v>74</v>
      </c>
      <c r="Q22" s="374"/>
      <c r="R22" s="371"/>
      <c r="T22" s="87" t="s">
        <v>4</v>
      </c>
      <c r="U22" s="88" t="s">
        <v>63</v>
      </c>
      <c r="V22" s="89" t="s">
        <v>64</v>
      </c>
      <c r="W22" s="88" t="s">
        <v>65</v>
      </c>
      <c r="X22" s="90" t="s">
        <v>15</v>
      </c>
      <c r="Y22" s="91">
        <v>0.25</v>
      </c>
      <c r="Z22" s="92">
        <v>0.75</v>
      </c>
    </row>
    <row r="23" spans="1:38" ht="86.25" customHeight="1" thickBot="1" x14ac:dyDescent="0.3">
      <c r="A23" s="395"/>
      <c r="B23" s="395"/>
      <c r="C23" s="387"/>
      <c r="D23" s="389"/>
      <c r="E23" s="397"/>
      <c r="F23" s="241" t="s">
        <v>269</v>
      </c>
      <c r="G23" s="59" t="s">
        <v>200</v>
      </c>
      <c r="H23" s="23" t="s">
        <v>230</v>
      </c>
      <c r="I23" s="23" t="s">
        <v>225</v>
      </c>
      <c r="J23" s="165">
        <v>57.4</v>
      </c>
      <c r="K23" s="384"/>
      <c r="L23" s="377"/>
      <c r="M23" s="377"/>
      <c r="N23" s="77" t="str">
        <f>IF(J23&gt;L$21,"EXCESSIVAMENTE ELEVADO",IF(J23&lt;M$21,"INEXEQUÍVEL","VÁLIDO"))</f>
        <v>VÁLIDO</v>
      </c>
      <c r="O23" s="103">
        <f>(J23-K21)/K21</f>
        <v>5.7869517139697763E-2</v>
      </c>
      <c r="P23" s="102" t="s">
        <v>76</v>
      </c>
      <c r="Q23" s="374"/>
      <c r="R23" s="371"/>
      <c r="T23" s="93">
        <f>AVERAGE(J21:J23)</f>
        <v>47.346666666666664</v>
      </c>
      <c r="U23" s="94">
        <f>_xlfn.STDEV.S(J21:J23)</f>
        <v>9.3687637035701723</v>
      </c>
      <c r="V23" s="95">
        <f>(U23/T23)*100</f>
        <v>19.787588785349563</v>
      </c>
      <c r="W23" s="96" t="str">
        <f>IF(V23&gt;25,"Mediana","Média")</f>
        <v>Média</v>
      </c>
      <c r="X23" s="97">
        <f>MIN(J21:J23)</f>
        <v>38.86</v>
      </c>
      <c r="Y23" s="98" t="s">
        <v>70</v>
      </c>
      <c r="Z23" s="99" t="s">
        <v>71</v>
      </c>
    </row>
    <row r="24" spans="1:38" ht="85.9" customHeight="1" x14ac:dyDescent="0.25">
      <c r="A24" s="395"/>
      <c r="B24" s="395"/>
      <c r="C24" s="387"/>
      <c r="D24" s="389"/>
      <c r="E24" s="397"/>
      <c r="F24" s="59" t="s">
        <v>149</v>
      </c>
      <c r="G24" s="59" t="s">
        <v>141</v>
      </c>
      <c r="H24" s="168" t="s">
        <v>206</v>
      </c>
      <c r="I24" s="168" t="s">
        <v>138</v>
      </c>
      <c r="J24" s="165">
        <v>75</v>
      </c>
      <c r="K24" s="385"/>
      <c r="L24" s="378"/>
      <c r="M24" s="378"/>
      <c r="N24" s="101" t="str">
        <f>IF(J24&gt;L$21,"EXCESSIVAMENTE ELEVADO",IF(J24&lt;M$21,"INEXEQUÍVEL","VÁLIDO"))</f>
        <v>EXCESSIVAMENTE ELEVADO</v>
      </c>
      <c r="O24" s="62">
        <f>(J24-K21)/K21</f>
        <v>0.38223368964246229</v>
      </c>
      <c r="P24" s="74" t="s">
        <v>76</v>
      </c>
      <c r="Q24" s="375"/>
      <c r="R24" s="372"/>
    </row>
    <row r="25" spans="1:38" s="20" customFormat="1" ht="21.75" customHeight="1" thickBot="1" x14ac:dyDescent="0.3">
      <c r="A25" s="379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70"/>
      <c r="V25" s="51"/>
    </row>
    <row r="26" spans="1:38" ht="50.45" customHeight="1" x14ac:dyDescent="0.25">
      <c r="A26" s="394">
        <v>37</v>
      </c>
      <c r="B26" s="394">
        <v>37</v>
      </c>
      <c r="C26" s="386" t="s">
        <v>177</v>
      </c>
      <c r="D26" s="388" t="s">
        <v>178</v>
      </c>
      <c r="E26" s="396">
        <v>25</v>
      </c>
      <c r="F26" s="328" t="s">
        <v>300</v>
      </c>
      <c r="G26" s="168" t="s">
        <v>141</v>
      </c>
      <c r="H26" s="23" t="s">
        <v>299</v>
      </c>
      <c r="I26" s="23" t="s">
        <v>225</v>
      </c>
      <c r="J26" s="332">
        <v>7.9</v>
      </c>
      <c r="K26" s="383">
        <f>AVERAGE(J26:J29)</f>
        <v>50.0075</v>
      </c>
      <c r="L26" s="376">
        <f>K26*1.25</f>
        <v>62.509374999999999</v>
      </c>
      <c r="M26" s="376">
        <f>K26*0.75</f>
        <v>37.505625000000002</v>
      </c>
      <c r="N26" s="73" t="str">
        <f>IF(J26&gt;L26,"EXCESSIVAMENTE ELEVADO",IF(J26&lt;M26,"INEXEQUÍVEL","VÁLIDO"))</f>
        <v>INEXEQUÍVEL</v>
      </c>
      <c r="O26" s="69">
        <f>J26/K26</f>
        <v>0.15797630355446685</v>
      </c>
      <c r="P26" s="74" t="s">
        <v>73</v>
      </c>
      <c r="Q26" s="373">
        <f>ROUND(MEDIAN(J27:J28),2)</f>
        <v>28.57</v>
      </c>
      <c r="R26" s="370">
        <f>E26*Q26</f>
        <v>714.25</v>
      </c>
      <c r="T26" s="433" t="s">
        <v>62</v>
      </c>
      <c r="U26" s="434"/>
      <c r="V26" s="434"/>
      <c r="W26" s="434"/>
      <c r="X26" s="435"/>
      <c r="Y26" s="363" t="s">
        <v>66</v>
      </c>
      <c r="Z26" s="364"/>
    </row>
    <row r="27" spans="1:38" ht="50.45" customHeight="1" x14ac:dyDescent="0.25">
      <c r="A27" s="395"/>
      <c r="B27" s="395"/>
      <c r="C27" s="387"/>
      <c r="D27" s="389"/>
      <c r="E27" s="397"/>
      <c r="F27" s="175" t="s">
        <v>190</v>
      </c>
      <c r="G27" s="179" t="s">
        <v>199</v>
      </c>
      <c r="H27" s="179" t="s">
        <v>189</v>
      </c>
      <c r="I27" s="179" t="s">
        <v>138</v>
      </c>
      <c r="J27" s="332">
        <v>15.13</v>
      </c>
      <c r="K27" s="384"/>
      <c r="L27" s="377"/>
      <c r="M27" s="377"/>
      <c r="N27" s="73" t="str">
        <f>IF(J27&gt;L26,"EXCESSIVAMENTE ELEVADO",IF(J27&lt;M26,"INEXEQUÍVEL","VÁLIDO"))</f>
        <v>INEXEQUÍVEL</v>
      </c>
      <c r="O27" s="69">
        <f>J27/K26</f>
        <v>0.30255461680747892</v>
      </c>
      <c r="P27" s="74" t="s">
        <v>82</v>
      </c>
      <c r="Q27" s="374"/>
      <c r="R27" s="371"/>
      <c r="T27" s="436"/>
      <c r="U27" s="437"/>
      <c r="V27" s="437"/>
      <c r="W27" s="437"/>
      <c r="X27" s="438"/>
      <c r="Y27" s="439"/>
      <c r="Z27" s="440"/>
    </row>
    <row r="28" spans="1:38" ht="61.15" customHeight="1" x14ac:dyDescent="0.25">
      <c r="A28" s="395"/>
      <c r="B28" s="395"/>
      <c r="C28" s="387"/>
      <c r="D28" s="389"/>
      <c r="E28" s="397"/>
      <c r="F28" s="59" t="s">
        <v>149</v>
      </c>
      <c r="G28" s="59" t="s">
        <v>141</v>
      </c>
      <c r="H28" s="168" t="s">
        <v>206</v>
      </c>
      <c r="I28" s="168" t="s">
        <v>138</v>
      </c>
      <c r="J28" s="165">
        <v>42</v>
      </c>
      <c r="K28" s="384"/>
      <c r="L28" s="377"/>
      <c r="M28" s="377"/>
      <c r="N28" s="73" t="str">
        <f>IF(J28&gt;L26,"EXCESSIVAMENTE ELEVADO",IF(J28&lt;M26,"INEXEQUÍVEL","VÁLIDO"))</f>
        <v>VÁLIDO</v>
      </c>
      <c r="O28" s="103">
        <f>J28/K26</f>
        <v>0.8398740188971654</v>
      </c>
      <c r="P28" s="102" t="s">
        <v>82</v>
      </c>
      <c r="Q28" s="374"/>
      <c r="R28" s="371"/>
      <c r="T28" s="87" t="s">
        <v>4</v>
      </c>
      <c r="U28" s="88" t="s">
        <v>63</v>
      </c>
      <c r="V28" s="89" t="s">
        <v>64</v>
      </c>
      <c r="W28" s="88" t="s">
        <v>65</v>
      </c>
      <c r="X28" s="90" t="s">
        <v>15</v>
      </c>
      <c r="Y28" s="91">
        <v>0.25</v>
      </c>
      <c r="Z28" s="92">
        <v>0.75</v>
      </c>
    </row>
    <row r="29" spans="1:38" ht="48" customHeight="1" thickBot="1" x14ac:dyDescent="0.3">
      <c r="A29" s="395"/>
      <c r="B29" s="395"/>
      <c r="C29" s="387"/>
      <c r="D29" s="389"/>
      <c r="E29" s="397"/>
      <c r="F29" s="23" t="s">
        <v>207</v>
      </c>
      <c r="G29" s="23" t="s">
        <v>141</v>
      </c>
      <c r="H29" s="23" t="s">
        <v>226</v>
      </c>
      <c r="I29" s="168"/>
      <c r="J29" s="165">
        <v>135</v>
      </c>
      <c r="K29" s="385"/>
      <c r="L29" s="378"/>
      <c r="M29" s="378"/>
      <c r="N29" s="73" t="str">
        <f>IF(J29&gt;L26,"EXCESSIVAMENTE ELEVADO",IF(J29&lt;M26,"INEXEQUÍVEL","VÁLIDO"))</f>
        <v>EXCESSIVAMENTE ELEVADO</v>
      </c>
      <c r="O29" s="69">
        <f>(J29-K26)/K26</f>
        <v>1.699595060740889</v>
      </c>
      <c r="P29" s="74" t="s">
        <v>76</v>
      </c>
      <c r="Q29" s="375"/>
      <c r="R29" s="372"/>
      <c r="T29" s="93">
        <f>MEDIAN(J27:J28)</f>
        <v>28.564999999999998</v>
      </c>
      <c r="U29" s="94">
        <f>_xlfn.STDEV.S(J27:J28)</f>
        <v>18.999959210482526</v>
      </c>
      <c r="V29" s="95">
        <f>(U29/T29)*100</f>
        <v>66.514823071880031</v>
      </c>
      <c r="W29" s="96" t="str">
        <f>IF(V29&gt;25,"Mediana","Média")</f>
        <v>Mediana</v>
      </c>
      <c r="X29" s="97">
        <f>MIN(J26:J28)</f>
        <v>7.9</v>
      </c>
      <c r="Y29" s="98" t="s">
        <v>70</v>
      </c>
      <c r="Z29" s="99" t="s">
        <v>71</v>
      </c>
    </row>
    <row r="30" spans="1:38" s="20" customFormat="1" ht="21.75" customHeight="1" thickBot="1" x14ac:dyDescent="0.3">
      <c r="A30" s="379" t="s">
        <v>68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112"/>
      <c r="T30" s="263"/>
      <c r="U30" s="263"/>
      <c r="V30" s="259"/>
      <c r="W30" s="263"/>
      <c r="X30" s="263"/>
      <c r="Y30" s="263"/>
      <c r="Z30" s="263"/>
    </row>
    <row r="31" spans="1:38" ht="58.9" customHeight="1" x14ac:dyDescent="0.25">
      <c r="A31" s="419">
        <v>38</v>
      </c>
      <c r="B31" s="394">
        <v>38</v>
      </c>
      <c r="C31" s="386" t="s">
        <v>179</v>
      </c>
      <c r="D31" s="388" t="s">
        <v>178</v>
      </c>
      <c r="E31" s="396">
        <v>25</v>
      </c>
      <c r="F31" s="328" t="s">
        <v>300</v>
      </c>
      <c r="G31" s="168" t="s">
        <v>141</v>
      </c>
      <c r="H31" s="23" t="s">
        <v>299</v>
      </c>
      <c r="I31" s="23" t="s">
        <v>225</v>
      </c>
      <c r="J31" s="332">
        <v>21.65</v>
      </c>
      <c r="K31" s="383">
        <f>AVERAGE(J31:J34)</f>
        <v>68.489999999999995</v>
      </c>
      <c r="L31" s="376">
        <f>K31*1.25</f>
        <v>85.612499999999997</v>
      </c>
      <c r="M31" s="376">
        <f>K31*0.75</f>
        <v>51.367499999999993</v>
      </c>
      <c r="N31" s="73" t="str">
        <f>IF(J31&gt;L31,"EXCESSIVAMENTE ELEVADO",IF(J31&lt;M31,"INEXEQUÍVEL","VÁLIDO"))</f>
        <v>INEXEQUÍVEL</v>
      </c>
      <c r="O31" s="69">
        <f>J31/K31</f>
        <v>0.31610454080887723</v>
      </c>
      <c r="P31" s="74" t="s">
        <v>82</v>
      </c>
      <c r="Q31" s="373">
        <f>ROUND(AVERAGE(J32),2)</f>
        <v>27.31</v>
      </c>
      <c r="R31" s="370">
        <f>E31*Q31</f>
        <v>682.75</v>
      </c>
      <c r="T31" s="433" t="s">
        <v>62</v>
      </c>
      <c r="U31" s="434"/>
      <c r="V31" s="434"/>
      <c r="W31" s="434"/>
      <c r="X31" s="435"/>
      <c r="Y31" s="363" t="s">
        <v>66</v>
      </c>
      <c r="Z31" s="364"/>
    </row>
    <row r="32" spans="1:38" ht="58.9" customHeight="1" x14ac:dyDescent="0.25">
      <c r="A32" s="420"/>
      <c r="B32" s="395"/>
      <c r="C32" s="387"/>
      <c r="D32" s="389"/>
      <c r="E32" s="397"/>
      <c r="F32" s="175" t="s">
        <v>190</v>
      </c>
      <c r="G32" s="180" t="s">
        <v>199</v>
      </c>
      <c r="H32" s="179" t="s">
        <v>189</v>
      </c>
      <c r="I32" s="179" t="s">
        <v>138</v>
      </c>
      <c r="J32" s="332">
        <v>27.31</v>
      </c>
      <c r="K32" s="384"/>
      <c r="L32" s="377"/>
      <c r="M32" s="377"/>
      <c r="N32" s="73" t="str">
        <f>IF(J32&gt;L31,"EXCESSIVAMENTE ELEVADO",IF(J32&lt;M31,"INEXEQUÍVEL","VÁLIDO"))</f>
        <v>INEXEQUÍVEL</v>
      </c>
      <c r="O32" s="69">
        <f>J32/K31</f>
        <v>0.39874434223974303</v>
      </c>
      <c r="P32" s="74" t="s">
        <v>82</v>
      </c>
      <c r="Q32" s="374"/>
      <c r="R32" s="371"/>
      <c r="T32" s="436"/>
      <c r="U32" s="437"/>
      <c r="V32" s="437"/>
      <c r="W32" s="437"/>
      <c r="X32" s="438"/>
      <c r="Y32" s="439"/>
      <c r="Z32" s="440"/>
    </row>
    <row r="33" spans="1:26" ht="58.9" customHeight="1" x14ac:dyDescent="0.25">
      <c r="A33" s="420"/>
      <c r="B33" s="395"/>
      <c r="C33" s="387"/>
      <c r="D33" s="389"/>
      <c r="E33" s="397"/>
      <c r="F33" s="59" t="s">
        <v>149</v>
      </c>
      <c r="G33" s="59" t="s">
        <v>141</v>
      </c>
      <c r="H33" s="168" t="s">
        <v>206</v>
      </c>
      <c r="I33" s="168" t="s">
        <v>138</v>
      </c>
      <c r="J33" s="165">
        <v>90</v>
      </c>
      <c r="K33" s="384"/>
      <c r="L33" s="377"/>
      <c r="M33" s="377"/>
      <c r="N33" s="73" t="str">
        <f>IF(J33&gt;L31,"EXCESSIVAMENTE ELEVADO",IF(J33&lt;M31,"INEXEQUÍVEL","VÁLIDO"))</f>
        <v>EXCESSIVAMENTE ELEVADO</v>
      </c>
      <c r="O33" s="69">
        <f>(J33-K31)/K31</f>
        <v>0.31406044678055201</v>
      </c>
      <c r="P33" s="74" t="s">
        <v>76</v>
      </c>
      <c r="Q33" s="374"/>
      <c r="R33" s="371"/>
      <c r="T33" s="87" t="s">
        <v>4</v>
      </c>
      <c r="U33" s="88" t="s">
        <v>63</v>
      </c>
      <c r="V33" s="89" t="s">
        <v>64</v>
      </c>
      <c r="W33" s="88" t="s">
        <v>65</v>
      </c>
      <c r="X33" s="90" t="s">
        <v>15</v>
      </c>
      <c r="Y33" s="91">
        <v>0.25</v>
      </c>
      <c r="Z33" s="92">
        <v>0.75</v>
      </c>
    </row>
    <row r="34" spans="1:26" ht="42" customHeight="1" thickBot="1" x14ac:dyDescent="0.3">
      <c r="A34" s="420"/>
      <c r="B34" s="395"/>
      <c r="C34" s="387"/>
      <c r="D34" s="389"/>
      <c r="E34" s="397"/>
      <c r="F34" s="23" t="s">
        <v>207</v>
      </c>
      <c r="G34" s="23" t="s">
        <v>141</v>
      </c>
      <c r="H34" s="23" t="s">
        <v>226</v>
      </c>
      <c r="I34" s="23" t="s">
        <v>138</v>
      </c>
      <c r="J34" s="165">
        <v>135</v>
      </c>
      <c r="K34" s="385"/>
      <c r="L34" s="378"/>
      <c r="M34" s="378"/>
      <c r="N34" s="73" t="str">
        <f>IF(J34&gt;L31,"EXCESSIVAMENTE ELEVADO",IF(J34&lt;M31,"INEXEQUÍVEL","VÁLIDO"))</f>
        <v>EXCESSIVAMENTE ELEVADO</v>
      </c>
      <c r="O34" s="69">
        <f>(J34-K31)/K31</f>
        <v>0.97109067017082795</v>
      </c>
      <c r="P34" s="74" t="s">
        <v>76</v>
      </c>
      <c r="Q34" s="375"/>
      <c r="R34" s="372"/>
      <c r="T34" s="93">
        <f>AVERAGE(J32)</f>
        <v>27.31</v>
      </c>
      <c r="U34" s="94">
        <v>0</v>
      </c>
      <c r="V34" s="95">
        <f>(U34/T34)*100</f>
        <v>0</v>
      </c>
      <c r="W34" s="96" t="str">
        <f>IF(V34&gt;25,"Mediana","Média")</f>
        <v>Média</v>
      </c>
      <c r="X34" s="97">
        <f>MIN(J31:J32)</f>
        <v>21.65</v>
      </c>
      <c r="Y34" s="98" t="s">
        <v>70</v>
      </c>
      <c r="Z34" s="99" t="s">
        <v>71</v>
      </c>
    </row>
    <row r="35" spans="1:26" s="20" customFormat="1" ht="21.75" customHeight="1" thickBot="1" x14ac:dyDescent="0.3">
      <c r="A35" s="381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505"/>
      <c r="T35" s="263"/>
      <c r="U35" s="263"/>
      <c r="V35" s="259"/>
      <c r="W35" s="263"/>
      <c r="X35" s="263"/>
      <c r="Y35" s="263"/>
      <c r="Z35" s="263"/>
    </row>
    <row r="36" spans="1:26" ht="54" customHeight="1" x14ac:dyDescent="0.25">
      <c r="A36" s="419">
        <v>39</v>
      </c>
      <c r="B36" s="394">
        <v>39</v>
      </c>
      <c r="C36" s="386" t="s">
        <v>180</v>
      </c>
      <c r="D36" s="388" t="s">
        <v>181</v>
      </c>
      <c r="E36" s="396">
        <v>10</v>
      </c>
      <c r="F36" s="175" t="s">
        <v>190</v>
      </c>
      <c r="G36" s="180" t="s">
        <v>199</v>
      </c>
      <c r="H36" s="179" t="s">
        <v>189</v>
      </c>
      <c r="I36" s="181" t="s">
        <v>138</v>
      </c>
      <c r="J36" s="165">
        <v>138.01</v>
      </c>
      <c r="K36" s="383">
        <f>AVERAGE(J36:J38)</f>
        <v>203.64</v>
      </c>
      <c r="L36" s="376">
        <f>K36*1.25</f>
        <v>254.54999999999998</v>
      </c>
      <c r="M36" s="376">
        <f>K36*0.75</f>
        <v>152.72999999999999</v>
      </c>
      <c r="N36" s="73" t="str">
        <f>IF(J36&gt;L36,"EXCESSIVAMENTE ELEVADO",IF(J36&lt;M36,"INEXEQUÍVEL","VÁLIDO"))</f>
        <v>INEXEQUÍVEL</v>
      </c>
      <c r="O36" s="69">
        <f>J36/K36</f>
        <v>0.67771557650756231</v>
      </c>
      <c r="P36" s="74" t="s">
        <v>73</v>
      </c>
      <c r="Q36" s="373">
        <f>ROUND(AVERAGE(J36:J37),2)</f>
        <v>145.46</v>
      </c>
      <c r="R36" s="370">
        <f>E36*Q36</f>
        <v>1454.6000000000001</v>
      </c>
      <c r="T36" s="360" t="s">
        <v>62</v>
      </c>
      <c r="U36" s="361"/>
      <c r="V36" s="361"/>
      <c r="W36" s="361"/>
      <c r="X36" s="362"/>
      <c r="Y36" s="363" t="s">
        <v>66</v>
      </c>
      <c r="Z36" s="364"/>
    </row>
    <row r="37" spans="1:26" ht="54" customHeight="1" x14ac:dyDescent="0.25">
      <c r="A37" s="420"/>
      <c r="B37" s="395"/>
      <c r="C37" s="387"/>
      <c r="D37" s="389"/>
      <c r="E37" s="397"/>
      <c r="F37" s="241" t="s">
        <v>270</v>
      </c>
      <c r="G37" s="167" t="s">
        <v>200</v>
      </c>
      <c r="H37" s="168" t="s">
        <v>229</v>
      </c>
      <c r="I37" s="167" t="s">
        <v>225</v>
      </c>
      <c r="J37" s="165">
        <v>152.91</v>
      </c>
      <c r="K37" s="384"/>
      <c r="L37" s="377"/>
      <c r="M37" s="377"/>
      <c r="N37" s="73" t="str">
        <f>IF(J37&gt;L36,"EXCESSIVAMENTE ELEVADO",IF(J37&lt;M36,"INEXEQUÍVEL","VÁLIDO"))</f>
        <v>VÁLIDO</v>
      </c>
      <c r="O37" s="103">
        <f>J37/K36</f>
        <v>0.75088391278727173</v>
      </c>
      <c r="P37" s="102" t="s">
        <v>75</v>
      </c>
      <c r="Q37" s="374"/>
      <c r="R37" s="371"/>
      <c r="T37" s="87" t="s">
        <v>4</v>
      </c>
      <c r="U37" s="88" t="s">
        <v>63</v>
      </c>
      <c r="V37" s="89" t="s">
        <v>64</v>
      </c>
      <c r="W37" s="88" t="s">
        <v>65</v>
      </c>
      <c r="X37" s="90" t="s">
        <v>15</v>
      </c>
      <c r="Y37" s="91">
        <v>0.25</v>
      </c>
      <c r="Z37" s="92">
        <v>0.75</v>
      </c>
    </row>
    <row r="38" spans="1:26" ht="60" customHeight="1" thickBot="1" x14ac:dyDescent="0.3">
      <c r="A38" s="420"/>
      <c r="B38" s="395"/>
      <c r="C38" s="387"/>
      <c r="D38" s="389"/>
      <c r="E38" s="397"/>
      <c r="F38" s="23" t="s">
        <v>149</v>
      </c>
      <c r="G38" s="59" t="s">
        <v>141</v>
      </c>
      <c r="H38" s="168" t="s">
        <v>206</v>
      </c>
      <c r="I38" s="168" t="s">
        <v>138</v>
      </c>
      <c r="J38" s="165">
        <v>320</v>
      </c>
      <c r="K38" s="385"/>
      <c r="L38" s="378"/>
      <c r="M38" s="378"/>
      <c r="N38" s="73" t="str">
        <f>IF(J38&gt;L36,"EXCESSIVAMENTE ELEVADO",IF(J38&lt;M36,"INEXEQUÍVEL","VÁLIDO"))</f>
        <v>EXCESSIVAMENTE ELEVADO</v>
      </c>
      <c r="O38" s="69">
        <f>(J38-K36)/K36</f>
        <v>0.57140051070516606</v>
      </c>
      <c r="P38" s="74" t="s">
        <v>76</v>
      </c>
      <c r="Q38" s="375"/>
      <c r="R38" s="372"/>
      <c r="T38" s="93">
        <f>AVERAGE(J36:J37)</f>
        <v>145.45999999999998</v>
      </c>
      <c r="U38" s="94">
        <f>_xlfn.STDEV.S(J36:J37)</f>
        <v>10.535891039679562</v>
      </c>
      <c r="V38" s="95">
        <f>(U38/T38)*100</f>
        <v>7.2431534715245176</v>
      </c>
      <c r="W38" s="96" t="str">
        <f>IF(V38&gt;25,"Mediana","Média")</f>
        <v>Média</v>
      </c>
      <c r="X38" s="97">
        <f>MIN(J36:J37)</f>
        <v>138.01</v>
      </c>
      <c r="Y38" s="98" t="s">
        <v>70</v>
      </c>
      <c r="Z38" s="99" t="s">
        <v>71</v>
      </c>
    </row>
    <row r="39" spans="1:26" s="20" customFormat="1" ht="21.75" customHeight="1" thickBot="1" x14ac:dyDescent="0.3">
      <c r="A39" s="390"/>
      <c r="B39" s="391"/>
      <c r="C39" s="391"/>
      <c r="D39" s="391"/>
      <c r="E39" s="391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1"/>
      <c r="R39" s="391"/>
      <c r="S39" s="287"/>
      <c r="V39" s="51"/>
    </row>
    <row r="40" spans="1:26" ht="42" customHeight="1" x14ac:dyDescent="0.25">
      <c r="A40" s="419">
        <v>40</v>
      </c>
      <c r="B40" s="394">
        <v>40</v>
      </c>
      <c r="C40" s="386" t="s">
        <v>182</v>
      </c>
      <c r="D40" s="388" t="s">
        <v>183</v>
      </c>
      <c r="E40" s="396">
        <v>80</v>
      </c>
      <c r="F40" s="175" t="s">
        <v>190</v>
      </c>
      <c r="G40" s="180" t="s">
        <v>199</v>
      </c>
      <c r="H40" s="179" t="s">
        <v>189</v>
      </c>
      <c r="I40" s="179" t="s">
        <v>138</v>
      </c>
      <c r="J40" s="165">
        <v>15.23</v>
      </c>
      <c r="K40" s="383">
        <f>AVERAGE(J40:J43)</f>
        <v>47.19</v>
      </c>
      <c r="L40" s="376">
        <f>K40*1.25</f>
        <v>58.987499999999997</v>
      </c>
      <c r="M40" s="376">
        <f>K40*0.75</f>
        <v>35.392499999999998</v>
      </c>
      <c r="N40" s="110" t="str">
        <f>IF(J40&gt;L$40,"EXCESSIVAMENTE ELEVADO",IF(J40&lt;M$40,"INEXEQUÍVEL","VÁLIDO"))</f>
        <v>INEXEQUÍVEL</v>
      </c>
      <c r="O40" s="69">
        <f>J40/K40</f>
        <v>0.32273786819241368</v>
      </c>
      <c r="P40" s="61" t="s">
        <v>74</v>
      </c>
      <c r="Q40" s="373">
        <f>ROUND(MEDIAN(J40:J42),2)</f>
        <v>42</v>
      </c>
      <c r="R40" s="370">
        <f>E40*Q40</f>
        <v>3360</v>
      </c>
      <c r="T40" s="360" t="s">
        <v>62</v>
      </c>
      <c r="U40" s="361"/>
      <c r="V40" s="361"/>
      <c r="W40" s="361"/>
      <c r="X40" s="362"/>
      <c r="Y40" s="363" t="s">
        <v>66</v>
      </c>
      <c r="Z40" s="364"/>
    </row>
    <row r="41" spans="1:26" ht="52.9" customHeight="1" x14ac:dyDescent="0.25">
      <c r="A41" s="420"/>
      <c r="B41" s="395"/>
      <c r="C41" s="387"/>
      <c r="D41" s="389"/>
      <c r="E41" s="397"/>
      <c r="F41" s="59" t="s">
        <v>149</v>
      </c>
      <c r="G41" s="59" t="s">
        <v>141</v>
      </c>
      <c r="H41" s="168" t="s">
        <v>206</v>
      </c>
      <c r="I41" s="168" t="s">
        <v>138</v>
      </c>
      <c r="J41" s="165">
        <v>42</v>
      </c>
      <c r="K41" s="384"/>
      <c r="L41" s="377"/>
      <c r="M41" s="377"/>
      <c r="N41" s="110" t="str">
        <f>IF(J41&gt;L$40,"EXCESSIVAMENTE ELEVADO",IF(J41&lt;M$40,"INEXEQUÍVEL","VÁLIDO"))</f>
        <v>VÁLIDO</v>
      </c>
      <c r="O41" s="103">
        <f>J41/K40</f>
        <v>0.89001907183725371</v>
      </c>
      <c r="P41" s="102" t="s">
        <v>75</v>
      </c>
      <c r="Q41" s="374"/>
      <c r="R41" s="371"/>
      <c r="T41" s="87" t="s">
        <v>4</v>
      </c>
      <c r="U41" s="88" t="s">
        <v>63</v>
      </c>
      <c r="V41" s="89" t="s">
        <v>64</v>
      </c>
      <c r="W41" s="88" t="s">
        <v>65</v>
      </c>
      <c r="X41" s="90" t="s">
        <v>15</v>
      </c>
      <c r="Y41" s="91">
        <v>0.25</v>
      </c>
      <c r="Z41" s="92">
        <v>0.75</v>
      </c>
    </row>
    <row r="42" spans="1:26" ht="50.45" customHeight="1" thickBot="1" x14ac:dyDescent="0.3">
      <c r="A42" s="420"/>
      <c r="B42" s="395"/>
      <c r="C42" s="387"/>
      <c r="D42" s="389"/>
      <c r="E42" s="397"/>
      <c r="F42" s="242" t="s">
        <v>271</v>
      </c>
      <c r="G42" s="59" t="s">
        <v>200</v>
      </c>
      <c r="H42" s="23" t="s">
        <v>228</v>
      </c>
      <c r="I42" s="23" t="s">
        <v>225</v>
      </c>
      <c r="J42" s="165">
        <v>51.84</v>
      </c>
      <c r="K42" s="384"/>
      <c r="L42" s="377"/>
      <c r="M42" s="377"/>
      <c r="N42" s="110" t="str">
        <f>IF(J42&gt;L$40,"EXCESSIVAMENTE ELEVADO",IF(J42&lt;M$40,"INEXEQUÍVEL","VÁLIDO"))</f>
        <v>VÁLIDO</v>
      </c>
      <c r="O42" s="103">
        <f>(J42-K40)/K40</f>
        <v>9.8537825810553203E-2</v>
      </c>
      <c r="P42" s="102" t="s">
        <v>76</v>
      </c>
      <c r="Q42" s="374"/>
      <c r="R42" s="371"/>
      <c r="T42" s="93">
        <f>MEDIAN(J40:J42)</f>
        <v>42</v>
      </c>
      <c r="U42" s="94">
        <f>_xlfn.STDEV.S(J40:J42)</f>
        <v>18.946198387363452</v>
      </c>
      <c r="V42" s="95">
        <f>(U42/T42)*100</f>
        <v>45.109996160389173</v>
      </c>
      <c r="W42" s="96" t="str">
        <f>IF(V42&gt;25,"Mediana","Média")</f>
        <v>Mediana</v>
      </c>
      <c r="X42" s="97">
        <f>MIN(J40:J42)</f>
        <v>15.23</v>
      </c>
      <c r="Y42" s="98" t="s">
        <v>70</v>
      </c>
      <c r="Z42" s="99" t="s">
        <v>71</v>
      </c>
    </row>
    <row r="43" spans="1:26" ht="45.6" customHeight="1" x14ac:dyDescent="0.25">
      <c r="A43" s="420"/>
      <c r="B43" s="395"/>
      <c r="C43" s="387"/>
      <c r="D43" s="389"/>
      <c r="E43" s="397"/>
      <c r="F43" s="242" t="s">
        <v>272</v>
      </c>
      <c r="G43" s="59" t="s">
        <v>200</v>
      </c>
      <c r="H43" s="168" t="s">
        <v>227</v>
      </c>
      <c r="I43" s="59" t="s">
        <v>225</v>
      </c>
      <c r="J43" s="165">
        <v>79.69</v>
      </c>
      <c r="K43" s="385"/>
      <c r="L43" s="378"/>
      <c r="M43" s="378"/>
      <c r="N43" s="110" t="str">
        <f>IF(J43&gt;L$40,"EXCESSIVAMENTE ELEVADO",IF(J43&lt;M$40,"INEXEQUÍVEL","VÁLIDO"))</f>
        <v>EXCESSIVAMENTE ELEVADO</v>
      </c>
      <c r="O43" s="69">
        <f>(J43-K40)/K40</f>
        <v>0.68870523415977969</v>
      </c>
      <c r="P43" s="74" t="s">
        <v>76</v>
      </c>
      <c r="Q43" s="375"/>
      <c r="R43" s="372"/>
      <c r="T43" s="270"/>
      <c r="U43" s="270"/>
      <c r="V43" s="271"/>
      <c r="W43" s="270"/>
      <c r="X43" s="270"/>
      <c r="Y43" s="272"/>
      <c r="Z43" s="273"/>
    </row>
    <row r="44" spans="1:26" s="20" customFormat="1" ht="21.75" customHeight="1" thickBot="1" x14ac:dyDescent="0.3">
      <c r="A44" s="393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413"/>
      <c r="T44" s="263"/>
      <c r="U44" s="263"/>
      <c r="V44" s="259"/>
      <c r="W44" s="263"/>
      <c r="X44" s="263"/>
      <c r="Y44" s="263"/>
      <c r="Z44" s="263"/>
    </row>
    <row r="45" spans="1:26" ht="60.6" customHeight="1" x14ac:dyDescent="0.25">
      <c r="A45" s="394">
        <v>41</v>
      </c>
      <c r="B45" s="394">
        <v>41</v>
      </c>
      <c r="C45" s="386" t="s">
        <v>184</v>
      </c>
      <c r="D45" s="388" t="s">
        <v>185</v>
      </c>
      <c r="E45" s="396">
        <v>24</v>
      </c>
      <c r="F45" s="175" t="s">
        <v>190</v>
      </c>
      <c r="G45" s="180" t="s">
        <v>199</v>
      </c>
      <c r="H45" s="179" t="s">
        <v>189</v>
      </c>
      <c r="I45" s="179" t="s">
        <v>138</v>
      </c>
      <c r="J45" s="165">
        <v>23.11</v>
      </c>
      <c r="K45" s="383">
        <f>AVERAGE(J45:J46)</f>
        <v>23.365000000000002</v>
      </c>
      <c r="L45" s="376">
        <f>K45*1.25</f>
        <v>29.206250000000004</v>
      </c>
      <c r="M45" s="376">
        <f>K45*0.75</f>
        <v>17.52375</v>
      </c>
      <c r="N45" s="73" t="str">
        <f>IF(J45&gt;L45,"EXCESSIVAMENTE ELEVADO",IF(J45&lt;M45,"INEXEQUÍVEL","VÁLIDO"))</f>
        <v>VÁLIDO</v>
      </c>
      <c r="O45" s="103">
        <f>J45/K45</f>
        <v>0.98908624010271762</v>
      </c>
      <c r="P45" s="102" t="s">
        <v>75</v>
      </c>
      <c r="Q45" s="373">
        <f>ROUND(AVERAGE(J45:J46),2)</f>
        <v>23.37</v>
      </c>
      <c r="R45" s="370">
        <f>E45*Q45</f>
        <v>560.88</v>
      </c>
      <c r="T45" s="360" t="s">
        <v>62</v>
      </c>
      <c r="U45" s="361"/>
      <c r="V45" s="361"/>
      <c r="W45" s="361"/>
      <c r="X45" s="362"/>
      <c r="Y45" s="363" t="s">
        <v>66</v>
      </c>
      <c r="Z45" s="364"/>
    </row>
    <row r="46" spans="1:26" ht="43.9" customHeight="1" x14ac:dyDescent="0.25">
      <c r="A46" s="395"/>
      <c r="B46" s="395"/>
      <c r="C46" s="387"/>
      <c r="D46" s="389"/>
      <c r="E46" s="397"/>
      <c r="F46" s="175" t="s">
        <v>221</v>
      </c>
      <c r="G46" s="179" t="s">
        <v>199</v>
      </c>
      <c r="H46" s="168" t="s">
        <v>206</v>
      </c>
      <c r="I46" s="168" t="s">
        <v>138</v>
      </c>
      <c r="J46" s="165">
        <v>23.62</v>
      </c>
      <c r="K46" s="384"/>
      <c r="L46" s="377"/>
      <c r="M46" s="377"/>
      <c r="N46" s="73" t="str">
        <f>IF(J46&gt;L45,"EXCESSIVAMENTE ELEVADO",IF(J46&lt;M45,"INEXEQUÍVEL","VÁLIDO"))</f>
        <v>VÁLIDO</v>
      </c>
      <c r="O46" s="103">
        <f>J46/K45</f>
        <v>1.0109137598972822</v>
      </c>
      <c r="P46" s="102" t="s">
        <v>75</v>
      </c>
      <c r="Q46" s="374"/>
      <c r="R46" s="371"/>
      <c r="T46" s="87" t="s">
        <v>4</v>
      </c>
      <c r="U46" s="88" t="s">
        <v>63</v>
      </c>
      <c r="V46" s="89" t="s">
        <v>64</v>
      </c>
      <c r="W46" s="88" t="s">
        <v>65</v>
      </c>
      <c r="X46" s="90" t="s">
        <v>15</v>
      </c>
      <c r="Y46" s="91">
        <v>0.25</v>
      </c>
      <c r="Z46" s="92">
        <v>0.75</v>
      </c>
    </row>
    <row r="47" spans="1:26" ht="55.9" customHeight="1" thickBot="1" x14ac:dyDescent="0.3">
      <c r="A47" s="395"/>
      <c r="B47" s="395"/>
      <c r="C47" s="387"/>
      <c r="D47" s="389"/>
      <c r="E47" s="397"/>
      <c r="F47" s="59" t="s">
        <v>149</v>
      </c>
      <c r="G47" s="59" t="s">
        <v>141</v>
      </c>
      <c r="H47" s="168" t="s">
        <v>206</v>
      </c>
      <c r="I47" s="168" t="s">
        <v>138</v>
      </c>
      <c r="J47" s="165">
        <v>35.799999999999997</v>
      </c>
      <c r="K47" s="385"/>
      <c r="L47" s="378"/>
      <c r="M47" s="378"/>
      <c r="N47" s="73" t="str">
        <f>IF(J47&gt;L45,"EXCESSIVAMENTE ELEVADO",IF(J47&lt;M45,"INEXEQUÍVEL","VÁLIDO"))</f>
        <v>EXCESSIVAMENTE ELEVADO</v>
      </c>
      <c r="O47" s="69">
        <f>(J47-K45)/K45</f>
        <v>0.5322062914615876</v>
      </c>
      <c r="P47" s="74" t="s">
        <v>76</v>
      </c>
      <c r="Q47" s="375"/>
      <c r="R47" s="372"/>
      <c r="T47" s="93">
        <f>AVERAGE(J45:J46)</f>
        <v>23.365000000000002</v>
      </c>
      <c r="U47" s="94">
        <f>_xlfn.STDEV.S(J45:J46)</f>
        <v>0.36062445840514029</v>
      </c>
      <c r="V47" s="95">
        <f>(U47/T47)*100</f>
        <v>1.5434387263220213</v>
      </c>
      <c r="W47" s="96" t="str">
        <f>IF(V47&gt;25,"Mediana","Média")</f>
        <v>Média</v>
      </c>
      <c r="X47" s="97">
        <f>MIN(J45:J46)</f>
        <v>23.11</v>
      </c>
      <c r="Y47" s="98" t="s">
        <v>70</v>
      </c>
      <c r="Z47" s="99" t="s">
        <v>71</v>
      </c>
    </row>
    <row r="48" spans="1:26" s="20" customFormat="1" ht="21.75" customHeight="1" thickBot="1" x14ac:dyDescent="0.3">
      <c r="A48" s="393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287"/>
      <c r="T48" s="263"/>
      <c r="U48" s="263"/>
      <c r="V48" s="259"/>
      <c r="W48" s="263"/>
      <c r="X48" s="263"/>
      <c r="Y48" s="263"/>
      <c r="Z48" s="263"/>
    </row>
    <row r="49" spans="1:26" ht="61.9" customHeight="1" x14ac:dyDescent="0.25">
      <c r="A49" s="394">
        <v>42</v>
      </c>
      <c r="B49" s="394">
        <v>42</v>
      </c>
      <c r="C49" s="386" t="s">
        <v>186</v>
      </c>
      <c r="D49" s="388" t="s">
        <v>185</v>
      </c>
      <c r="E49" s="396">
        <v>24</v>
      </c>
      <c r="F49" s="175" t="s">
        <v>221</v>
      </c>
      <c r="G49" s="179" t="s">
        <v>199</v>
      </c>
      <c r="H49" s="168" t="s">
        <v>206</v>
      </c>
      <c r="I49" s="168" t="s">
        <v>138</v>
      </c>
      <c r="J49" s="182">
        <v>19.149999999999999</v>
      </c>
      <c r="K49" s="383">
        <f>AVERAGE(J49:J52)</f>
        <v>31.202500000000001</v>
      </c>
      <c r="L49" s="376">
        <f>K49*1.25</f>
        <v>39.003124999999997</v>
      </c>
      <c r="M49" s="376">
        <f>K49*0.75</f>
        <v>23.401875</v>
      </c>
      <c r="N49" s="76" t="str">
        <f>IF(J49&gt;L$49,"EXCESSIVAMENTE ELEVADO",IF(J49&lt;M$49,"INEXEQUÍVEL","VÁLIDO"))</f>
        <v>INEXEQUÍVEL</v>
      </c>
      <c r="O49" s="69">
        <f>J49/K$49</f>
        <v>0.61373287396843201</v>
      </c>
      <c r="P49" s="61" t="s">
        <v>74</v>
      </c>
      <c r="Q49" s="373">
        <f>ROUND(MEDIAN(J49:J51),2)</f>
        <v>23.5</v>
      </c>
      <c r="R49" s="370">
        <f>E49*Q49</f>
        <v>564</v>
      </c>
      <c r="T49" s="360" t="s">
        <v>62</v>
      </c>
      <c r="U49" s="361"/>
      <c r="V49" s="361"/>
      <c r="W49" s="361"/>
      <c r="X49" s="362"/>
      <c r="Y49" s="363" t="s">
        <v>66</v>
      </c>
      <c r="Z49" s="364"/>
    </row>
    <row r="50" spans="1:26" ht="40.9" customHeight="1" x14ac:dyDescent="0.25">
      <c r="A50" s="395"/>
      <c r="B50" s="395"/>
      <c r="C50" s="387"/>
      <c r="D50" s="389"/>
      <c r="E50" s="397"/>
      <c r="F50" s="175" t="s">
        <v>161</v>
      </c>
      <c r="G50" s="180" t="s">
        <v>199</v>
      </c>
      <c r="H50" s="168"/>
      <c r="I50" s="168"/>
      <c r="J50" s="515">
        <v>23.5</v>
      </c>
      <c r="K50" s="384"/>
      <c r="L50" s="377"/>
      <c r="M50" s="377"/>
      <c r="N50" s="76" t="str">
        <f>IF(J50&gt;L$49,"EXCESSIVAMENTE ELEVADO",IF(J50&lt;M$49,"INEXEQUÍVEL","VÁLIDO"))</f>
        <v>VÁLIDO</v>
      </c>
      <c r="O50" s="103">
        <f>J50/K$49</f>
        <v>0.75314478006569985</v>
      </c>
      <c r="P50" s="102" t="s">
        <v>74</v>
      </c>
      <c r="Q50" s="374"/>
      <c r="R50" s="371"/>
      <c r="T50" s="87" t="s">
        <v>4</v>
      </c>
      <c r="U50" s="88" t="s">
        <v>63</v>
      </c>
      <c r="V50" s="89" t="s">
        <v>64</v>
      </c>
      <c r="W50" s="88" t="s">
        <v>65</v>
      </c>
      <c r="X50" s="90" t="s">
        <v>15</v>
      </c>
      <c r="Y50" s="91">
        <v>0.25</v>
      </c>
      <c r="Z50" s="92">
        <v>0.75</v>
      </c>
    </row>
    <row r="51" spans="1:26" ht="67.900000000000006" customHeight="1" thickBot="1" x14ac:dyDescent="0.3">
      <c r="A51" s="395"/>
      <c r="B51" s="395"/>
      <c r="C51" s="387"/>
      <c r="D51" s="389"/>
      <c r="E51" s="397"/>
      <c r="F51" s="59" t="s">
        <v>149</v>
      </c>
      <c r="G51" s="59" t="s">
        <v>141</v>
      </c>
      <c r="H51" s="168" t="s">
        <v>206</v>
      </c>
      <c r="I51" s="168" t="s">
        <v>138</v>
      </c>
      <c r="J51" s="165">
        <v>37</v>
      </c>
      <c r="K51" s="384"/>
      <c r="L51" s="377"/>
      <c r="M51" s="377"/>
      <c r="N51" s="76" t="str">
        <f>IF(J51&gt;L$49,"EXCESSIVAMENTE ELEVADO",IF(J51&lt;M$49,"INEXEQUÍVEL","VÁLIDO"))</f>
        <v>VÁLIDO</v>
      </c>
      <c r="O51" s="103">
        <f>(J51-K49)/K49</f>
        <v>0.18580241967791039</v>
      </c>
      <c r="P51" s="102" t="s">
        <v>76</v>
      </c>
      <c r="Q51" s="374"/>
      <c r="R51" s="371"/>
      <c r="T51" s="93">
        <f>MEDIAN(J49:J51)</f>
        <v>23.5</v>
      </c>
      <c r="U51" s="94">
        <f>_xlfn.STDEV.S(J49:J51)</f>
        <v>9.3076581372544887</v>
      </c>
      <c r="V51" s="95">
        <f>(U51/T51)*100</f>
        <v>39.607055903210593</v>
      </c>
      <c r="W51" s="96" t="str">
        <f>IF(V51&gt;25,"Mediana","Média")</f>
        <v>Mediana</v>
      </c>
      <c r="X51" s="97">
        <f>MIN(J49:J51)</f>
        <v>19.149999999999999</v>
      </c>
      <c r="Y51" s="98" t="s">
        <v>70</v>
      </c>
      <c r="Z51" s="99" t="s">
        <v>71</v>
      </c>
    </row>
    <row r="52" spans="1:26" ht="36.75" customHeight="1" x14ac:dyDescent="0.25">
      <c r="A52" s="395"/>
      <c r="B52" s="395"/>
      <c r="C52" s="387"/>
      <c r="D52" s="389"/>
      <c r="E52" s="397"/>
      <c r="F52" s="175" t="s">
        <v>190</v>
      </c>
      <c r="G52" s="180" t="s">
        <v>199</v>
      </c>
      <c r="H52" s="179" t="s">
        <v>189</v>
      </c>
      <c r="I52" s="179" t="s">
        <v>138</v>
      </c>
      <c r="J52" s="165">
        <v>45.16</v>
      </c>
      <c r="K52" s="385"/>
      <c r="L52" s="378"/>
      <c r="M52" s="378"/>
      <c r="N52" s="76" t="str">
        <f>IF(J52&gt;L$49,"EXCESSIVAMENTE ELEVADO",IF(J52&lt;M$49,"INEXEQUÍVEL","VÁLIDO"))</f>
        <v>EXCESSIVAMENTE ELEVADO</v>
      </c>
      <c r="O52" s="69">
        <f>(J52-K49)/K49</f>
        <v>0.44731992628795758</v>
      </c>
      <c r="P52" s="74" t="s">
        <v>76</v>
      </c>
      <c r="Q52" s="375"/>
      <c r="R52" s="372"/>
      <c r="T52" s="281"/>
      <c r="U52" s="282"/>
      <c r="V52" s="259"/>
      <c r="W52" s="260"/>
      <c r="X52" s="281"/>
      <c r="Y52" s="261"/>
      <c r="Z52" s="262"/>
    </row>
    <row r="53" spans="1:26" s="20" customFormat="1" ht="21.75" customHeight="1" thickBot="1" x14ac:dyDescent="0.3">
      <c r="A53" s="113"/>
      <c r="B53" s="109"/>
      <c r="C53" s="109"/>
      <c r="D53" s="114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5"/>
      <c r="R53" s="116"/>
      <c r="S53" s="287"/>
      <c r="T53" s="263"/>
      <c r="U53" s="263"/>
      <c r="V53" s="259"/>
      <c r="W53" s="263"/>
      <c r="X53" s="263"/>
      <c r="Y53" s="263"/>
      <c r="Z53" s="263"/>
    </row>
    <row r="54" spans="1:26" ht="55.15" customHeight="1" x14ac:dyDescent="0.25">
      <c r="A54" s="394">
        <v>43</v>
      </c>
      <c r="B54" s="394">
        <v>43</v>
      </c>
      <c r="C54" s="386" t="s">
        <v>187</v>
      </c>
      <c r="D54" s="388" t="s">
        <v>188</v>
      </c>
      <c r="E54" s="396">
        <v>200</v>
      </c>
      <c r="F54" s="241" t="s">
        <v>273</v>
      </c>
      <c r="G54" s="169" t="s">
        <v>200</v>
      </c>
      <c r="H54" s="169" t="s">
        <v>224</v>
      </c>
      <c r="I54" s="169" t="s">
        <v>225</v>
      </c>
      <c r="J54" s="182">
        <v>79.7</v>
      </c>
      <c r="K54" s="383">
        <f>AVERAGE(J54:J57)</f>
        <v>99.087500000000006</v>
      </c>
      <c r="L54" s="376">
        <f>K54*1.25</f>
        <v>123.859375</v>
      </c>
      <c r="M54" s="376">
        <f>K54*0.75</f>
        <v>74.315625000000011</v>
      </c>
      <c r="N54" s="73" t="str">
        <f>IF(J54&gt;L$54,"EXCESSIVAMENTE ELEVADO",IF(J54&lt;M$54,"INEXEQUÍVEL","VÁLIDO"))</f>
        <v>VÁLIDO</v>
      </c>
      <c r="O54" s="103">
        <f>J54/K54</f>
        <v>0.80433959883940964</v>
      </c>
      <c r="P54" s="102" t="s">
        <v>74</v>
      </c>
      <c r="Q54" s="373">
        <f>ROUND(AVERAGE(J54:J56),2)</f>
        <v>85.45</v>
      </c>
      <c r="R54" s="370">
        <f>E54*Q54</f>
        <v>17090</v>
      </c>
      <c r="T54" s="360" t="s">
        <v>62</v>
      </c>
      <c r="U54" s="361"/>
      <c r="V54" s="361"/>
      <c r="W54" s="361"/>
      <c r="X54" s="362"/>
      <c r="Y54" s="363" t="s">
        <v>66</v>
      </c>
      <c r="Z54" s="364"/>
    </row>
    <row r="55" spans="1:26" ht="47.45" customHeight="1" x14ac:dyDescent="0.25">
      <c r="A55" s="395"/>
      <c r="B55" s="395"/>
      <c r="C55" s="387"/>
      <c r="D55" s="389"/>
      <c r="E55" s="397"/>
      <c r="F55" s="175" t="s">
        <v>223</v>
      </c>
      <c r="G55" s="180" t="s">
        <v>199</v>
      </c>
      <c r="H55" s="179" t="s">
        <v>189</v>
      </c>
      <c r="I55" s="179" t="s">
        <v>138</v>
      </c>
      <c r="J55" s="182">
        <v>86.12</v>
      </c>
      <c r="K55" s="384"/>
      <c r="L55" s="377"/>
      <c r="M55" s="377"/>
      <c r="N55" s="76" t="str">
        <f>IF(J55&gt;L$54,"EXCESSIVAMENTE ELEVADO",IF(J55&lt;M$54,"INEXEQUÍVEL","VÁLIDO"))</f>
        <v>VÁLIDO</v>
      </c>
      <c r="O55" s="103">
        <f>J55/K$54</f>
        <v>0.86913081872082754</v>
      </c>
      <c r="P55" s="102" t="s">
        <v>75</v>
      </c>
      <c r="Q55" s="374"/>
      <c r="R55" s="371"/>
      <c r="T55" s="87" t="s">
        <v>4</v>
      </c>
      <c r="U55" s="88" t="s">
        <v>63</v>
      </c>
      <c r="V55" s="89" t="s">
        <v>64</v>
      </c>
      <c r="W55" s="88" t="s">
        <v>65</v>
      </c>
      <c r="X55" s="90" t="s">
        <v>15</v>
      </c>
      <c r="Y55" s="91">
        <v>0.25</v>
      </c>
      <c r="Z55" s="92">
        <v>0.75</v>
      </c>
    </row>
    <row r="56" spans="1:26" ht="52.9" customHeight="1" thickBot="1" x14ac:dyDescent="0.3">
      <c r="A56" s="395"/>
      <c r="B56" s="395"/>
      <c r="C56" s="387"/>
      <c r="D56" s="389"/>
      <c r="E56" s="397"/>
      <c r="F56" s="175" t="s">
        <v>190</v>
      </c>
      <c r="G56" s="180" t="s">
        <v>199</v>
      </c>
      <c r="H56" s="168" t="s">
        <v>222</v>
      </c>
      <c r="I56" s="168" t="s">
        <v>136</v>
      </c>
      <c r="J56" s="182">
        <v>90.53</v>
      </c>
      <c r="K56" s="384"/>
      <c r="L56" s="377"/>
      <c r="M56" s="377"/>
      <c r="N56" s="76" t="str">
        <f>IF(J56&gt;L$54,"EXCESSIVAMENTE ELEVADO",IF(J56&lt;M$54,"INEXEQUÍVEL","VÁLIDO"))</f>
        <v>VÁLIDO</v>
      </c>
      <c r="O56" s="103">
        <f>J56/K54</f>
        <v>0.91363693705058657</v>
      </c>
      <c r="P56" s="102" t="s">
        <v>75</v>
      </c>
      <c r="Q56" s="374"/>
      <c r="R56" s="371"/>
      <c r="T56" s="93">
        <f>AVERAGE(J54:J56)</f>
        <v>85.45</v>
      </c>
      <c r="U56" s="94">
        <f>_xlfn.STDEV.S(J54:J56)</f>
        <v>5.4459985310317514</v>
      </c>
      <c r="V56" s="95">
        <f>(U56/T56)*100</f>
        <v>6.3733160105696323</v>
      </c>
      <c r="W56" s="96" t="str">
        <f>IF(V56&gt;25,"Mediana","Média")</f>
        <v>Média</v>
      </c>
      <c r="X56" s="97">
        <f>MIN(J54:J56)</f>
        <v>79.7</v>
      </c>
      <c r="Y56" s="98" t="s">
        <v>70</v>
      </c>
      <c r="Z56" s="99" t="s">
        <v>71</v>
      </c>
    </row>
    <row r="57" spans="1:26" ht="66" customHeight="1" x14ac:dyDescent="0.25">
      <c r="A57" s="395"/>
      <c r="B57" s="395"/>
      <c r="C57" s="387"/>
      <c r="D57" s="389"/>
      <c r="E57" s="397"/>
      <c r="F57" s="59" t="s">
        <v>149</v>
      </c>
      <c r="G57" s="59" t="s">
        <v>141</v>
      </c>
      <c r="H57" s="168" t="s">
        <v>206</v>
      </c>
      <c r="I57" s="168" t="s">
        <v>138</v>
      </c>
      <c r="J57" s="182">
        <v>140</v>
      </c>
      <c r="K57" s="385"/>
      <c r="L57" s="378"/>
      <c r="M57" s="378"/>
      <c r="N57" s="76" t="str">
        <f>IF(J57&gt;L$54,"EXCESSIVAMENTE ELEVADO",IF(J57&lt;M$54,"INEXEQUÍVEL","VÁLIDO"))</f>
        <v>EXCESSIVAMENTE ELEVADO</v>
      </c>
      <c r="O57" s="69">
        <f>(J57-K54)/K54</f>
        <v>0.41289264538917614</v>
      </c>
      <c r="P57" s="74" t="s">
        <v>76</v>
      </c>
      <c r="Q57" s="375"/>
      <c r="R57" s="372"/>
      <c r="T57" s="104"/>
      <c r="U57" s="104"/>
      <c r="V57" s="105"/>
      <c r="W57" s="104"/>
      <c r="X57" s="104"/>
      <c r="Y57" s="106"/>
      <c r="Z57" s="107"/>
    </row>
    <row r="58" spans="1:26" s="20" customFormat="1" ht="21.75" customHeight="1" x14ac:dyDescent="0.25">
      <c r="A58" s="390"/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287"/>
      <c r="V58" s="51"/>
    </row>
    <row r="59" spans="1:26" s="20" customFormat="1" ht="21.75" customHeight="1" x14ac:dyDescent="0.25">
      <c r="A59" s="379" t="s">
        <v>67</v>
      </c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504"/>
      <c r="R59" s="288">
        <f>SUM(R16,R21,R26,R31,R36,R40,R45,R49,R54)</f>
        <v>33386.58</v>
      </c>
      <c r="V59" s="51"/>
    </row>
    <row r="60" spans="1:26" s="20" customFormat="1" ht="39" customHeight="1" x14ac:dyDescent="0.25">
      <c r="A60" s="31"/>
      <c r="B60" s="31"/>
      <c r="C60" s="31"/>
      <c r="D60" s="31"/>
      <c r="E60" s="31"/>
      <c r="F60" s="31"/>
      <c r="G60" s="43"/>
      <c r="H60" s="43"/>
      <c r="I60" s="31"/>
      <c r="J60" s="31"/>
      <c r="K60" s="31"/>
      <c r="L60" s="31"/>
      <c r="M60" s="31"/>
      <c r="N60" s="31"/>
      <c r="O60" s="31"/>
      <c r="P60" s="31"/>
      <c r="Q60" s="52"/>
      <c r="R60" s="32"/>
      <c r="V60" s="51"/>
    </row>
    <row r="61" spans="1:26" s="20" customFormat="1" ht="135.6" customHeight="1" x14ac:dyDescent="0.25">
      <c r="A61" s="412" t="s">
        <v>315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</row>
    <row r="62" spans="1:26" ht="15" customHeight="1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1:26" ht="15" customHeight="1" x14ac:dyDescent="0.2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1:26" ht="15" customHeight="1" x14ac:dyDescent="0.25">
      <c r="A64" s="124"/>
      <c r="B64" s="124"/>
      <c r="C64" s="124"/>
      <c r="D64" s="124"/>
      <c r="E64" s="124"/>
      <c r="F64" s="124"/>
      <c r="G64" s="124"/>
      <c r="H64" s="234"/>
      <c r="I64" s="234"/>
      <c r="J64" s="234"/>
      <c r="K64" s="235"/>
      <c r="L64" s="124"/>
      <c r="M64" s="124"/>
      <c r="N64" s="124"/>
      <c r="O64" s="124"/>
      <c r="P64" s="124"/>
      <c r="Q64" s="124"/>
      <c r="R64" s="124"/>
    </row>
    <row r="65" spans="1:18" ht="39" customHeight="1" x14ac:dyDescent="0.25">
      <c r="A65" s="124"/>
      <c r="B65" s="124"/>
      <c r="C65" s="124"/>
      <c r="D65" s="124"/>
      <c r="E65" s="124"/>
      <c r="F65" s="124"/>
      <c r="G65" s="124"/>
      <c r="H65" s="234"/>
      <c r="I65" s="234"/>
      <c r="J65" s="234"/>
      <c r="K65" s="235"/>
      <c r="L65" s="124"/>
      <c r="M65" s="124"/>
      <c r="N65" s="124"/>
      <c r="O65" s="124"/>
      <c r="P65" s="124"/>
      <c r="Q65" s="124"/>
      <c r="R65" s="124"/>
    </row>
    <row r="66" spans="1:18" ht="15" customHeight="1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1:18" ht="15" customHeight="1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1:18" ht="15" customHeight="1" x14ac:dyDescent="0.2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1:18" ht="18.75" x14ac:dyDescent="0.2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1:18" ht="51.6" customHeight="1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1:18" x14ac:dyDescent="0.25">
      <c r="R71" s="22"/>
    </row>
    <row r="72" spans="1:18" x14ac:dyDescent="0.25">
      <c r="R72" s="22"/>
    </row>
    <row r="73" spans="1:18" x14ac:dyDescent="0.25">
      <c r="R73" s="22"/>
    </row>
    <row r="74" spans="1:18" ht="15" customHeight="1" x14ac:dyDescent="0.25">
      <c r="R74" s="22"/>
    </row>
    <row r="86" ht="58.15" customHeight="1" x14ac:dyDescent="0.25"/>
  </sheetData>
  <mergeCells count="140">
    <mergeCell ref="K16:K19"/>
    <mergeCell ref="L16:L19"/>
    <mergeCell ref="M16:M19"/>
    <mergeCell ref="Q16:Q19"/>
    <mergeCell ref="R16:R19"/>
    <mergeCell ref="A59:Q59"/>
    <mergeCell ref="A61:R61"/>
    <mergeCell ref="A58:R58"/>
    <mergeCell ref="E49:E52"/>
    <mergeCell ref="E45:E47"/>
    <mergeCell ref="A35:R35"/>
    <mergeCell ref="A25:Q25"/>
    <mergeCell ref="A20:Q20"/>
    <mergeCell ref="A16:A19"/>
    <mergeCell ref="B16:B19"/>
    <mergeCell ref="C16:C19"/>
    <mergeCell ref="D16:D19"/>
    <mergeCell ref="M31:M34"/>
    <mergeCell ref="Q21:Q24"/>
    <mergeCell ref="R21:R24"/>
    <mergeCell ref="Q26:Q29"/>
    <mergeCell ref="R26:R29"/>
    <mergeCell ref="Q31:Q34"/>
    <mergeCell ref="T49:X49"/>
    <mergeCell ref="Y49:Z49"/>
    <mergeCell ref="A54:A57"/>
    <mergeCell ref="B54:B57"/>
    <mergeCell ref="C54:C57"/>
    <mergeCell ref="D54:D57"/>
    <mergeCell ref="E54:E57"/>
    <mergeCell ref="A49:A52"/>
    <mergeCell ref="B49:B52"/>
    <mergeCell ref="C49:C52"/>
    <mergeCell ref="D49:D52"/>
    <mergeCell ref="T54:X54"/>
    <mergeCell ref="Y54:Z54"/>
    <mergeCell ref="K49:K52"/>
    <mergeCell ref="L49:L52"/>
    <mergeCell ref="M49:M52"/>
    <mergeCell ref="K54:K57"/>
    <mergeCell ref="L54:L57"/>
    <mergeCell ref="M54:M57"/>
    <mergeCell ref="Q49:Q52"/>
    <mergeCell ref="R49:R52"/>
    <mergeCell ref="Q54:Q57"/>
    <mergeCell ref="R54:R57"/>
    <mergeCell ref="T45:X45"/>
    <mergeCell ref="Y45:Z45"/>
    <mergeCell ref="A48:R48"/>
    <mergeCell ref="Y40:Z40"/>
    <mergeCell ref="A44:R44"/>
    <mergeCell ref="A45:A47"/>
    <mergeCell ref="B45:B47"/>
    <mergeCell ref="C45:C47"/>
    <mergeCell ref="D45:D47"/>
    <mergeCell ref="K45:K47"/>
    <mergeCell ref="L45:L47"/>
    <mergeCell ref="M45:M47"/>
    <mergeCell ref="Q40:Q43"/>
    <mergeCell ref="R40:R43"/>
    <mergeCell ref="Q45:Q47"/>
    <mergeCell ref="R45:R47"/>
    <mergeCell ref="A39:R39"/>
    <mergeCell ref="A40:A43"/>
    <mergeCell ref="B40:B43"/>
    <mergeCell ref="C40:C43"/>
    <mergeCell ref="D40:D43"/>
    <mergeCell ref="E40:E43"/>
    <mergeCell ref="T40:X40"/>
    <mergeCell ref="A36:A38"/>
    <mergeCell ref="B36:B38"/>
    <mergeCell ref="C36:C38"/>
    <mergeCell ref="D36:D38"/>
    <mergeCell ref="E36:E38"/>
    <mergeCell ref="K36:K38"/>
    <mergeCell ref="L36:L38"/>
    <mergeCell ref="M36:M38"/>
    <mergeCell ref="K40:K43"/>
    <mergeCell ref="L40:L43"/>
    <mergeCell ref="M40:M43"/>
    <mergeCell ref="Q36:Q38"/>
    <mergeCell ref="R36:R38"/>
    <mergeCell ref="T36:X36"/>
    <mergeCell ref="Y36:Z36"/>
    <mergeCell ref="A30:Q30"/>
    <mergeCell ref="A31:A34"/>
    <mergeCell ref="B31:B34"/>
    <mergeCell ref="C31:C34"/>
    <mergeCell ref="D31:D34"/>
    <mergeCell ref="E31:E34"/>
    <mergeCell ref="A26:A29"/>
    <mergeCell ref="B26:B29"/>
    <mergeCell ref="C26:C29"/>
    <mergeCell ref="D26:D29"/>
    <mergeCell ref="E26:E29"/>
    <mergeCell ref="K26:K29"/>
    <mergeCell ref="L26:L29"/>
    <mergeCell ref="M26:M29"/>
    <mergeCell ref="K31:K34"/>
    <mergeCell ref="L31:L34"/>
    <mergeCell ref="T31:X32"/>
    <mergeCell ref="Y31:Z32"/>
    <mergeCell ref="T26:X27"/>
    <mergeCell ref="R31:R34"/>
    <mergeCell ref="Y26:Z27"/>
    <mergeCell ref="AB20:AK20"/>
    <mergeCell ref="A21:A24"/>
    <mergeCell ref="B21:B24"/>
    <mergeCell ref="C21:C24"/>
    <mergeCell ref="D21:D24"/>
    <mergeCell ref="E21:E24"/>
    <mergeCell ref="T21:X21"/>
    <mergeCell ref="Y21:Z21"/>
    <mergeCell ref="K21:K24"/>
    <mergeCell ref="L21:L24"/>
    <mergeCell ref="M21:M24"/>
    <mergeCell ref="F14:F15"/>
    <mergeCell ref="G14:G15"/>
    <mergeCell ref="H14:H15"/>
    <mergeCell ref="I14:I15"/>
    <mergeCell ref="E16:E19"/>
    <mergeCell ref="A8:Q8"/>
    <mergeCell ref="A11:R11"/>
    <mergeCell ref="AC13:AJ13"/>
    <mergeCell ref="A14:A15"/>
    <mergeCell ref="B14:B15"/>
    <mergeCell ref="C14:C15"/>
    <mergeCell ref="D14:D15"/>
    <mergeCell ref="E14:E15"/>
    <mergeCell ref="J14:J15"/>
    <mergeCell ref="K14:K15"/>
    <mergeCell ref="T16:X16"/>
    <mergeCell ref="AC16:AJ16"/>
    <mergeCell ref="AB17:AL17"/>
    <mergeCell ref="AB18:AL18"/>
    <mergeCell ref="L14:L15"/>
    <mergeCell ref="M14:M15"/>
    <mergeCell ref="N14:N15"/>
    <mergeCell ref="O14:P15"/>
    <mergeCell ref="Q14:R14"/>
  </mergeCells>
  <conditionalFormatting sqref="N16:N19 O16 N28:N29">
    <cfRule type="cellIs" dxfId="638" priority="1491" operator="lessThan">
      <formula>"K$25"</formula>
    </cfRule>
    <cfRule type="cellIs" dxfId="637" priority="1492" operator="greaterThan">
      <formula>"J$25"</formula>
    </cfRule>
  </conditionalFormatting>
  <conditionalFormatting sqref="N16:N19 O16 N28:N29">
    <cfRule type="cellIs" dxfId="636" priority="1489" operator="lessThan">
      <formula>"K$25"</formula>
    </cfRule>
    <cfRule type="cellIs" dxfId="635" priority="1490" operator="greaterThan">
      <formula>"J&amp;25"</formula>
    </cfRule>
  </conditionalFormatting>
  <conditionalFormatting sqref="N6:P7 N10:P10 N87:P1048576 N60:P60 O71:P86 N12:P13 N14:N19 O16 N28:N29">
    <cfRule type="containsText" dxfId="634" priority="1488" operator="containsText" text="Excessivamente elevado">
      <formula>NOT(ISERROR(SEARCH("Excessivamente elevado",N6)))</formula>
    </cfRule>
  </conditionalFormatting>
  <conditionalFormatting sqref="O14">
    <cfRule type="containsText" dxfId="633" priority="1487" operator="containsText" text="Excessivamente elevado">
      <formula>NOT(ISERROR(SEARCH("Excessivamente elevado",O14)))</formula>
    </cfRule>
  </conditionalFormatting>
  <conditionalFormatting sqref="N20:P20">
    <cfRule type="containsText" dxfId="632" priority="1486" operator="containsText" text="Excessivamente elevado">
      <formula>NOT(ISERROR(SEARCH("Excessivamente elevado",N20)))</formula>
    </cfRule>
  </conditionalFormatting>
  <conditionalFormatting sqref="N21:N24">
    <cfRule type="cellIs" dxfId="631" priority="1458" operator="lessThan">
      <formula>"K$25"</formula>
    </cfRule>
    <cfRule type="cellIs" dxfId="630" priority="1459" operator="greaterThan">
      <formula>"J$25"</formula>
    </cfRule>
  </conditionalFormatting>
  <conditionalFormatting sqref="N21:N24">
    <cfRule type="cellIs" dxfId="629" priority="1456" operator="lessThan">
      <formula>"K$25"</formula>
    </cfRule>
    <cfRule type="cellIs" dxfId="628" priority="1457" operator="greaterThan">
      <formula>"J&amp;25"</formula>
    </cfRule>
  </conditionalFormatting>
  <conditionalFormatting sqref="N21:N24">
    <cfRule type="containsText" dxfId="627" priority="1455" operator="containsText" text="Excessivamente elevado">
      <formula>NOT(ISERROR(SEARCH("Excessivamente elevado",N21)))</formula>
    </cfRule>
  </conditionalFormatting>
  <conditionalFormatting sqref="N26:O27 N27:N29">
    <cfRule type="cellIs" dxfId="626" priority="1441" operator="lessThan">
      <formula>"K$25"</formula>
    </cfRule>
    <cfRule type="cellIs" dxfId="625" priority="1442" operator="greaterThan">
      <formula>"J$25"</formula>
    </cfRule>
  </conditionalFormatting>
  <conditionalFormatting sqref="N26:O27 N27:N29">
    <cfRule type="cellIs" dxfId="624" priority="1439" operator="lessThan">
      <formula>"K$25"</formula>
    </cfRule>
    <cfRule type="cellIs" dxfId="623" priority="1440" operator="greaterThan">
      <formula>"J&amp;25"</formula>
    </cfRule>
  </conditionalFormatting>
  <conditionalFormatting sqref="N26:O27 N27:N29">
    <cfRule type="containsText" dxfId="622" priority="1438" operator="containsText" text="Excessivamente elevado">
      <formula>NOT(ISERROR(SEARCH("Excessivamente elevado",N26)))</formula>
    </cfRule>
  </conditionalFormatting>
  <conditionalFormatting sqref="O26:O27">
    <cfRule type="containsText" priority="1443" operator="containsText" text="Excessivamente elevado">
      <formula>NOT(ISERROR(SEARCH("Excessivamente elevado",O26)))</formula>
    </cfRule>
    <cfRule type="containsText" dxfId="621" priority="1444" operator="containsText" text="Válido">
      <formula>NOT(ISERROR(SEARCH("Válido",O26)))</formula>
    </cfRule>
    <cfRule type="containsText" dxfId="620" priority="1445" operator="containsText" text="Inexequível">
      <formula>NOT(ISERROR(SEARCH("Inexequível",O26)))</formula>
    </cfRule>
    <cfRule type="aboveAverage" dxfId="619" priority="1446" aboveAverage="0"/>
  </conditionalFormatting>
  <conditionalFormatting sqref="N31:N34">
    <cfRule type="cellIs" dxfId="618" priority="1436" operator="lessThan">
      <formula>"K$25"</formula>
    </cfRule>
    <cfRule type="cellIs" dxfId="617" priority="1437" operator="greaterThan">
      <formula>"J$25"</formula>
    </cfRule>
  </conditionalFormatting>
  <conditionalFormatting sqref="N31:N34">
    <cfRule type="cellIs" dxfId="616" priority="1434" operator="lessThan">
      <formula>"K$25"</formula>
    </cfRule>
    <cfRule type="cellIs" dxfId="615" priority="1435" operator="greaterThan">
      <formula>"J&amp;25"</formula>
    </cfRule>
  </conditionalFormatting>
  <conditionalFormatting sqref="N31:N34">
    <cfRule type="containsText" dxfId="614" priority="1433" operator="containsText" text="Excessivamente elevado">
      <formula>NOT(ISERROR(SEARCH("Excessivamente elevado",N31)))</formula>
    </cfRule>
  </conditionalFormatting>
  <conditionalFormatting sqref="N36:N38">
    <cfRule type="cellIs" dxfId="613" priority="1431" operator="lessThan">
      <formula>"K$25"</formula>
    </cfRule>
    <cfRule type="cellIs" dxfId="612" priority="1432" operator="greaterThan">
      <formula>"J$25"</formula>
    </cfRule>
  </conditionalFormatting>
  <conditionalFormatting sqref="N36:N38">
    <cfRule type="cellIs" dxfId="611" priority="1429" operator="lessThan">
      <formula>"K$25"</formula>
    </cfRule>
    <cfRule type="cellIs" dxfId="610" priority="1430" operator="greaterThan">
      <formula>"J&amp;25"</formula>
    </cfRule>
  </conditionalFormatting>
  <conditionalFormatting sqref="N36:N38">
    <cfRule type="containsText" dxfId="609" priority="1428" operator="containsText" text="Excessivamente elevado">
      <formula>NOT(ISERROR(SEARCH("Excessivamente elevado",N36)))</formula>
    </cfRule>
  </conditionalFormatting>
  <conditionalFormatting sqref="N40:N43">
    <cfRule type="cellIs" dxfId="608" priority="1426" operator="lessThan">
      <formula>"K$25"</formula>
    </cfRule>
    <cfRule type="cellIs" dxfId="607" priority="1427" operator="greaterThan">
      <formula>"J$25"</formula>
    </cfRule>
  </conditionalFormatting>
  <conditionalFormatting sqref="N40:N43">
    <cfRule type="cellIs" dxfId="606" priority="1424" operator="lessThan">
      <formula>"K$25"</formula>
    </cfRule>
    <cfRule type="cellIs" dxfId="605" priority="1425" operator="greaterThan">
      <formula>"J&amp;25"</formula>
    </cfRule>
  </conditionalFormatting>
  <conditionalFormatting sqref="N40:N43">
    <cfRule type="containsText" dxfId="604" priority="1423" operator="containsText" text="Excessivamente elevado">
      <formula>NOT(ISERROR(SEARCH("Excessivamente elevado",N40)))</formula>
    </cfRule>
  </conditionalFormatting>
  <conditionalFormatting sqref="O31:O32">
    <cfRule type="cellIs" dxfId="603" priority="1408" operator="lessThan">
      <formula>"K$25"</formula>
    </cfRule>
    <cfRule type="cellIs" dxfId="602" priority="1409" operator="greaterThan">
      <formula>"J$25"</formula>
    </cfRule>
  </conditionalFormatting>
  <conditionalFormatting sqref="O31:O32">
    <cfRule type="cellIs" dxfId="601" priority="1406" operator="lessThan">
      <formula>"K$25"</formula>
    </cfRule>
    <cfRule type="cellIs" dxfId="600" priority="1407" operator="greaterThan">
      <formula>"J&amp;25"</formula>
    </cfRule>
  </conditionalFormatting>
  <conditionalFormatting sqref="O31:O32">
    <cfRule type="containsText" dxfId="599" priority="1405" operator="containsText" text="Excessivamente elevado">
      <formula>NOT(ISERROR(SEARCH("Excessivamente elevado",O31)))</formula>
    </cfRule>
  </conditionalFormatting>
  <conditionalFormatting sqref="O31:O32">
    <cfRule type="containsText" priority="1410" operator="containsText" text="Excessivamente elevado">
      <formula>NOT(ISERROR(SEARCH("Excessivamente elevado",O31)))</formula>
    </cfRule>
    <cfRule type="containsText" dxfId="598" priority="1411" operator="containsText" text="Válido">
      <formula>NOT(ISERROR(SEARCH("Válido",O31)))</formula>
    </cfRule>
    <cfRule type="containsText" dxfId="597" priority="1412" operator="containsText" text="Inexequível">
      <formula>NOT(ISERROR(SEARCH("Inexequível",O31)))</formula>
    </cfRule>
    <cfRule type="aboveAverage" dxfId="596" priority="1413" aboveAverage="0"/>
  </conditionalFormatting>
  <conditionalFormatting sqref="N59:P59">
    <cfRule type="containsText" dxfId="595" priority="1354" operator="containsText" text="Excessivamente elevado">
      <formula>NOT(ISERROR(SEARCH("Excessivamente elevado",N59)))</formula>
    </cfRule>
  </conditionalFormatting>
  <conditionalFormatting sqref="N45:N47">
    <cfRule type="cellIs" dxfId="594" priority="1186" operator="lessThan">
      <formula>"K$25"</formula>
    </cfRule>
    <cfRule type="cellIs" dxfId="593" priority="1187" operator="greaterThan">
      <formula>"J$25"</formula>
    </cfRule>
  </conditionalFormatting>
  <conditionalFormatting sqref="N45:N47">
    <cfRule type="cellIs" dxfId="592" priority="1184" operator="lessThan">
      <formula>"K$25"</formula>
    </cfRule>
    <cfRule type="cellIs" dxfId="591" priority="1185" operator="greaterThan">
      <formula>"J&amp;25"</formula>
    </cfRule>
  </conditionalFormatting>
  <conditionalFormatting sqref="N45:N47">
    <cfRule type="containsText" dxfId="590" priority="1183" operator="containsText" text="Excessivamente elevado">
      <formula>NOT(ISERROR(SEARCH("Excessivamente elevado",N45)))</formula>
    </cfRule>
  </conditionalFormatting>
  <conditionalFormatting sqref="N49:N52">
    <cfRule type="cellIs" dxfId="589" priority="1177" operator="lessThan">
      <formula>"K$25"</formula>
    </cfRule>
    <cfRule type="cellIs" dxfId="588" priority="1178" operator="greaterThan">
      <formula>"J$25"</formula>
    </cfRule>
  </conditionalFormatting>
  <conditionalFormatting sqref="N49:N52">
    <cfRule type="cellIs" dxfId="587" priority="1175" operator="lessThan">
      <formula>"K$25"</formula>
    </cfRule>
    <cfRule type="cellIs" dxfId="586" priority="1176" operator="greaterThan">
      <formula>"J&amp;25"</formula>
    </cfRule>
  </conditionalFormatting>
  <conditionalFormatting sqref="N49:N52">
    <cfRule type="containsText" dxfId="585" priority="1174" operator="containsText" text="Excessivamente elevado">
      <formula>NOT(ISERROR(SEARCH("Excessivamente elevado",N49)))</formula>
    </cfRule>
  </conditionalFormatting>
  <conditionalFormatting sqref="N54:N57">
    <cfRule type="cellIs" dxfId="584" priority="1168" operator="lessThan">
      <formula>"K$25"</formula>
    </cfRule>
    <cfRule type="cellIs" dxfId="583" priority="1169" operator="greaterThan">
      <formula>"J$25"</formula>
    </cfRule>
  </conditionalFormatting>
  <conditionalFormatting sqref="N54:N57">
    <cfRule type="cellIs" dxfId="582" priority="1166" operator="lessThan">
      <formula>"K$25"</formula>
    </cfRule>
    <cfRule type="cellIs" dxfId="581" priority="1167" operator="greaterThan">
      <formula>"J&amp;25"</formula>
    </cfRule>
  </conditionalFormatting>
  <conditionalFormatting sqref="N54:N57">
    <cfRule type="containsText" dxfId="580" priority="1165" operator="containsText" text="Excessivamente elevado">
      <formula>NOT(ISERROR(SEARCH("Excessivamente elevado",N54)))</formula>
    </cfRule>
  </conditionalFormatting>
  <conditionalFormatting sqref="O16">
    <cfRule type="containsText" priority="1501" operator="containsText" text="Excessivamente elevado">
      <formula>NOT(ISERROR(SEARCH("Excessivamente elevado",O16)))</formula>
    </cfRule>
    <cfRule type="containsText" dxfId="579" priority="1502" operator="containsText" text="Válido">
      <formula>NOT(ISERROR(SEARCH("Válido",O16)))</formula>
    </cfRule>
    <cfRule type="containsText" dxfId="578" priority="1503" operator="containsText" text="Inexequível">
      <formula>NOT(ISERROR(SEARCH("Inexequível",O16)))</formula>
    </cfRule>
    <cfRule type="aboveAverage" dxfId="577" priority="1504" aboveAverage="0"/>
  </conditionalFormatting>
  <conditionalFormatting sqref="O16">
    <cfRule type="cellIs" dxfId="576" priority="1092" operator="between">
      <formula>75</formula>
      <formula>100</formula>
    </cfRule>
  </conditionalFormatting>
  <conditionalFormatting sqref="O21">
    <cfRule type="cellIs" dxfId="575" priority="1086" operator="lessThan">
      <formula>"K$25"</formula>
    </cfRule>
    <cfRule type="cellIs" dxfId="574" priority="1087" operator="greaterThan">
      <formula>"J$25"</formula>
    </cfRule>
  </conditionalFormatting>
  <conditionalFormatting sqref="O21">
    <cfRule type="cellIs" dxfId="573" priority="1084" operator="lessThan">
      <formula>"K$25"</formula>
    </cfRule>
    <cfRule type="cellIs" dxfId="572" priority="1085" operator="greaterThan">
      <formula>"J&amp;25"</formula>
    </cfRule>
  </conditionalFormatting>
  <conditionalFormatting sqref="O21">
    <cfRule type="containsText" dxfId="571" priority="1083" operator="containsText" text="Excessivamente elevado">
      <formula>NOT(ISERROR(SEARCH("Excessivamente elevado",O21)))</formula>
    </cfRule>
  </conditionalFormatting>
  <conditionalFormatting sqref="O21">
    <cfRule type="containsText" priority="1088" operator="containsText" text="Excessivamente elevado">
      <formula>NOT(ISERROR(SEARCH("Excessivamente elevado",O21)))</formula>
    </cfRule>
    <cfRule type="containsText" dxfId="570" priority="1089" operator="containsText" text="Válido">
      <formula>NOT(ISERROR(SEARCH("Válido",O21)))</formula>
    </cfRule>
    <cfRule type="containsText" dxfId="569" priority="1090" operator="containsText" text="Inexequível">
      <formula>NOT(ISERROR(SEARCH("Inexequível",O21)))</formula>
    </cfRule>
    <cfRule type="aboveAverage" dxfId="568" priority="1091" aboveAverage="0"/>
  </conditionalFormatting>
  <conditionalFormatting sqref="O21">
    <cfRule type="cellIs" dxfId="567" priority="1082" operator="between">
      <formula>75</formula>
      <formula>100</formula>
    </cfRule>
  </conditionalFormatting>
  <conditionalFormatting sqref="P26">
    <cfRule type="cellIs" dxfId="566" priority="1059" operator="lessThan">
      <formula>"K$25"</formula>
    </cfRule>
    <cfRule type="cellIs" dxfId="565" priority="1060" operator="greaterThan">
      <formula>"J&amp;25"</formula>
    </cfRule>
  </conditionalFormatting>
  <conditionalFormatting sqref="P26">
    <cfRule type="containsText" dxfId="564" priority="1058" operator="containsText" text="Excessivamente elevado">
      <formula>NOT(ISERROR(SEARCH("Excessivamente elevado",P26)))</formula>
    </cfRule>
  </conditionalFormatting>
  <conditionalFormatting sqref="P26">
    <cfRule type="containsText" priority="1061" operator="containsText" text="Excessivamente elevado">
      <formula>NOT(ISERROR(SEARCH("Excessivamente elevado",P26)))</formula>
    </cfRule>
    <cfRule type="containsText" dxfId="563" priority="1062" operator="containsText" text="Válido">
      <formula>NOT(ISERROR(SEARCH("Válido",P26)))</formula>
    </cfRule>
    <cfRule type="containsText" dxfId="562" priority="1063" operator="containsText" text="Inexequível">
      <formula>NOT(ISERROR(SEARCH("Inexequível",P26)))</formula>
    </cfRule>
    <cfRule type="aboveAverage" dxfId="561" priority="1064" aboveAverage="0"/>
  </conditionalFormatting>
  <conditionalFormatting sqref="O36">
    <cfRule type="cellIs" dxfId="560" priority="1052" operator="lessThan">
      <formula>"K$25"</formula>
    </cfRule>
    <cfRule type="cellIs" dxfId="559" priority="1053" operator="greaterThan">
      <formula>"J$25"</formula>
    </cfRule>
  </conditionalFormatting>
  <conditionalFormatting sqref="O36">
    <cfRule type="cellIs" dxfId="558" priority="1050" operator="lessThan">
      <formula>"K$25"</formula>
    </cfRule>
    <cfRule type="cellIs" dxfId="557" priority="1051" operator="greaterThan">
      <formula>"J&amp;25"</formula>
    </cfRule>
  </conditionalFormatting>
  <conditionalFormatting sqref="O36">
    <cfRule type="containsText" dxfId="556" priority="1049" operator="containsText" text="Excessivamente elevado">
      <formula>NOT(ISERROR(SEARCH("Excessivamente elevado",O36)))</formula>
    </cfRule>
  </conditionalFormatting>
  <conditionalFormatting sqref="O36">
    <cfRule type="containsText" priority="1054" operator="containsText" text="Excessivamente elevado">
      <formula>NOT(ISERROR(SEARCH("Excessivamente elevado",O36)))</formula>
    </cfRule>
    <cfRule type="containsText" dxfId="555" priority="1055" operator="containsText" text="Válido">
      <formula>NOT(ISERROR(SEARCH("Válido",O36)))</formula>
    </cfRule>
    <cfRule type="containsText" dxfId="554" priority="1056" operator="containsText" text="Inexequível">
      <formula>NOT(ISERROR(SEARCH("Inexequível",O36)))</formula>
    </cfRule>
    <cfRule type="aboveAverage" dxfId="553" priority="1057" aboveAverage="0"/>
  </conditionalFormatting>
  <conditionalFormatting sqref="P36">
    <cfRule type="cellIs" dxfId="552" priority="1043" operator="lessThan">
      <formula>"K$25"</formula>
    </cfRule>
    <cfRule type="cellIs" dxfId="551" priority="1044" operator="greaterThan">
      <formula>"J&amp;25"</formula>
    </cfRule>
  </conditionalFormatting>
  <conditionalFormatting sqref="P36">
    <cfRule type="containsText" dxfId="550" priority="1042" operator="containsText" text="Excessivamente elevado">
      <formula>NOT(ISERROR(SEARCH("Excessivamente elevado",P36)))</formula>
    </cfRule>
  </conditionalFormatting>
  <conditionalFormatting sqref="P36">
    <cfRule type="containsText" priority="1045" operator="containsText" text="Excessivamente elevado">
      <formula>NOT(ISERROR(SEARCH("Excessivamente elevado",P36)))</formula>
    </cfRule>
    <cfRule type="containsText" dxfId="549" priority="1046" operator="containsText" text="Válido">
      <formula>NOT(ISERROR(SEARCH("Válido",P36)))</formula>
    </cfRule>
    <cfRule type="containsText" dxfId="548" priority="1047" operator="containsText" text="Inexequível">
      <formula>NOT(ISERROR(SEARCH("Inexequível",P36)))</formula>
    </cfRule>
    <cfRule type="aboveAverage" dxfId="547" priority="1048" aboveAverage="0"/>
  </conditionalFormatting>
  <conditionalFormatting sqref="P36">
    <cfRule type="cellIs" dxfId="546" priority="1036" operator="lessThan">
      <formula>"K$25"</formula>
    </cfRule>
    <cfRule type="cellIs" dxfId="545" priority="1037" operator="greaterThan">
      <formula>"J&amp;25"</formula>
    </cfRule>
  </conditionalFormatting>
  <conditionalFormatting sqref="P36">
    <cfRule type="containsText" dxfId="544" priority="1035" operator="containsText" text="Excessivamente elevado">
      <formula>NOT(ISERROR(SEARCH("Excessivamente elevado",P36)))</formula>
    </cfRule>
  </conditionalFormatting>
  <conditionalFormatting sqref="P36">
    <cfRule type="containsText" priority="1038" operator="containsText" text="Excessivamente elevado">
      <formula>NOT(ISERROR(SEARCH("Excessivamente elevado",P36)))</formula>
    </cfRule>
    <cfRule type="containsText" dxfId="543" priority="1039" operator="containsText" text="Válido">
      <formula>NOT(ISERROR(SEARCH("Válido",P36)))</formula>
    </cfRule>
    <cfRule type="containsText" dxfId="542" priority="1040" operator="containsText" text="Inexequível">
      <formula>NOT(ISERROR(SEARCH("Inexequível",P36)))</formula>
    </cfRule>
    <cfRule type="aboveAverage" dxfId="541" priority="1041" aboveAverage="0"/>
  </conditionalFormatting>
  <conditionalFormatting sqref="O40">
    <cfRule type="cellIs" dxfId="540" priority="1020" operator="lessThan">
      <formula>"K$25"</formula>
    </cfRule>
    <cfRule type="cellIs" dxfId="539" priority="1021" operator="greaterThan">
      <formula>"J$25"</formula>
    </cfRule>
  </conditionalFormatting>
  <conditionalFormatting sqref="O40">
    <cfRule type="cellIs" dxfId="538" priority="1018" operator="lessThan">
      <formula>"K$25"</formula>
    </cfRule>
    <cfRule type="cellIs" dxfId="537" priority="1019" operator="greaterThan">
      <formula>"J&amp;25"</formula>
    </cfRule>
  </conditionalFormatting>
  <conditionalFormatting sqref="O40">
    <cfRule type="containsText" dxfId="536" priority="1017" operator="containsText" text="Excessivamente elevado">
      <formula>NOT(ISERROR(SEARCH("Excessivamente elevado",O40)))</formula>
    </cfRule>
  </conditionalFormatting>
  <conditionalFormatting sqref="O40">
    <cfRule type="containsText" priority="1022" operator="containsText" text="Excessivamente elevado">
      <formula>NOT(ISERROR(SEARCH("Excessivamente elevado",O40)))</formula>
    </cfRule>
    <cfRule type="containsText" dxfId="535" priority="1023" operator="containsText" text="Válido">
      <formula>NOT(ISERROR(SEARCH("Válido",O40)))</formula>
    </cfRule>
    <cfRule type="containsText" dxfId="534" priority="1024" operator="containsText" text="Inexequível">
      <formula>NOT(ISERROR(SEARCH("Inexequível",O40)))</formula>
    </cfRule>
    <cfRule type="aboveAverage" dxfId="533" priority="1025" aboveAverage="0"/>
  </conditionalFormatting>
  <conditionalFormatting sqref="P40">
    <cfRule type="cellIs" dxfId="532" priority="1011" operator="lessThan">
      <formula>"K$25"</formula>
    </cfRule>
    <cfRule type="cellIs" dxfId="531" priority="1012" operator="greaterThan">
      <formula>"J&amp;25"</formula>
    </cfRule>
  </conditionalFormatting>
  <conditionalFormatting sqref="P40">
    <cfRule type="containsText" dxfId="530" priority="1010" operator="containsText" text="Excessivamente elevado">
      <formula>NOT(ISERROR(SEARCH("Excessivamente elevado",P40)))</formula>
    </cfRule>
  </conditionalFormatting>
  <conditionalFormatting sqref="P40">
    <cfRule type="containsText" priority="1013" operator="containsText" text="Excessivamente elevado">
      <formula>NOT(ISERROR(SEARCH("Excessivamente elevado",P40)))</formula>
    </cfRule>
    <cfRule type="containsText" dxfId="529" priority="1014" operator="containsText" text="Válido">
      <formula>NOT(ISERROR(SEARCH("Válido",P40)))</formula>
    </cfRule>
    <cfRule type="containsText" dxfId="528" priority="1015" operator="containsText" text="Inexequível">
      <formula>NOT(ISERROR(SEARCH("Inexequível",P40)))</formula>
    </cfRule>
    <cfRule type="aboveAverage" dxfId="527" priority="1016" aboveAverage="0"/>
  </conditionalFormatting>
  <conditionalFormatting sqref="P40">
    <cfRule type="cellIs" dxfId="526" priority="1004" operator="lessThan">
      <formula>"K$25"</formula>
    </cfRule>
    <cfRule type="cellIs" dxfId="525" priority="1005" operator="greaterThan">
      <formula>"J&amp;25"</formula>
    </cfRule>
  </conditionalFormatting>
  <conditionalFormatting sqref="P40">
    <cfRule type="containsText" dxfId="524" priority="1003" operator="containsText" text="Excessivamente elevado">
      <formula>NOT(ISERROR(SEARCH("Excessivamente elevado",P40)))</formula>
    </cfRule>
  </conditionalFormatting>
  <conditionalFormatting sqref="P40">
    <cfRule type="containsText" priority="1006" operator="containsText" text="Excessivamente elevado">
      <formula>NOT(ISERROR(SEARCH("Excessivamente elevado",P40)))</formula>
    </cfRule>
    <cfRule type="containsText" dxfId="523" priority="1007" operator="containsText" text="Válido">
      <formula>NOT(ISERROR(SEARCH("Válido",P40)))</formula>
    </cfRule>
    <cfRule type="containsText" dxfId="522" priority="1008" operator="containsText" text="Inexequível">
      <formula>NOT(ISERROR(SEARCH("Inexequível",P40)))</formula>
    </cfRule>
    <cfRule type="aboveAverage" dxfId="521" priority="1009" aboveAverage="0"/>
  </conditionalFormatting>
  <conditionalFormatting sqref="N53:P53">
    <cfRule type="containsText" dxfId="520" priority="1002" operator="containsText" text="Excessivamente elevado">
      <formula>NOT(ISERROR(SEARCH("Excessivamente elevado",N53)))</formula>
    </cfRule>
  </conditionalFormatting>
  <conditionalFormatting sqref="O49">
    <cfRule type="cellIs" dxfId="519" priority="996" operator="lessThan">
      <formula>"K$25"</formula>
    </cfRule>
    <cfRule type="cellIs" dxfId="518" priority="997" operator="greaterThan">
      <formula>"J$25"</formula>
    </cfRule>
  </conditionalFormatting>
  <conditionalFormatting sqref="O49">
    <cfRule type="cellIs" dxfId="517" priority="994" operator="lessThan">
      <formula>"K$25"</formula>
    </cfRule>
    <cfRule type="cellIs" dxfId="516" priority="995" operator="greaterThan">
      <formula>"J&amp;25"</formula>
    </cfRule>
  </conditionalFormatting>
  <conditionalFormatting sqref="O49">
    <cfRule type="containsText" dxfId="515" priority="993" operator="containsText" text="Excessivamente elevado">
      <formula>NOT(ISERROR(SEARCH("Excessivamente elevado",O49)))</formula>
    </cfRule>
  </conditionalFormatting>
  <conditionalFormatting sqref="O49">
    <cfRule type="containsText" priority="998" operator="containsText" text="Excessivamente elevado">
      <formula>NOT(ISERROR(SEARCH("Excessivamente elevado",O49)))</formula>
    </cfRule>
    <cfRule type="containsText" dxfId="514" priority="999" operator="containsText" text="Válido">
      <formula>NOT(ISERROR(SEARCH("Válido",O49)))</formula>
    </cfRule>
    <cfRule type="containsText" dxfId="513" priority="1000" operator="containsText" text="Inexequível">
      <formula>NOT(ISERROR(SEARCH("Inexequível",O49)))</formula>
    </cfRule>
    <cfRule type="aboveAverage" dxfId="512" priority="1001" aboveAverage="0"/>
  </conditionalFormatting>
  <conditionalFormatting sqref="P49">
    <cfRule type="cellIs" dxfId="511" priority="987" operator="lessThan">
      <formula>"K$25"</formula>
    </cfRule>
    <cfRule type="cellIs" dxfId="510" priority="988" operator="greaterThan">
      <formula>"J&amp;25"</formula>
    </cfRule>
  </conditionalFormatting>
  <conditionalFormatting sqref="P49">
    <cfRule type="containsText" dxfId="509" priority="986" operator="containsText" text="Excessivamente elevado">
      <formula>NOT(ISERROR(SEARCH("Excessivamente elevado",P49)))</formula>
    </cfRule>
  </conditionalFormatting>
  <conditionalFormatting sqref="P49">
    <cfRule type="containsText" priority="989" operator="containsText" text="Excessivamente elevado">
      <formula>NOT(ISERROR(SEARCH("Excessivamente elevado",P49)))</formula>
    </cfRule>
    <cfRule type="containsText" dxfId="508" priority="990" operator="containsText" text="Válido">
      <formula>NOT(ISERROR(SEARCH("Válido",P49)))</formula>
    </cfRule>
    <cfRule type="containsText" dxfId="507" priority="991" operator="containsText" text="Inexequível">
      <formula>NOT(ISERROR(SEARCH("Inexequível",P49)))</formula>
    </cfRule>
    <cfRule type="aboveAverage" dxfId="506" priority="992" aboveAverage="0"/>
  </conditionalFormatting>
  <conditionalFormatting sqref="P49">
    <cfRule type="cellIs" dxfId="505" priority="980" operator="lessThan">
      <formula>"K$25"</formula>
    </cfRule>
    <cfRule type="cellIs" dxfId="504" priority="981" operator="greaterThan">
      <formula>"J&amp;25"</formula>
    </cfRule>
  </conditionalFormatting>
  <conditionalFormatting sqref="P49">
    <cfRule type="containsText" dxfId="503" priority="979" operator="containsText" text="Excessivamente elevado">
      <formula>NOT(ISERROR(SEARCH("Excessivamente elevado",P49)))</formula>
    </cfRule>
  </conditionalFormatting>
  <conditionalFormatting sqref="P49">
    <cfRule type="containsText" priority="982" operator="containsText" text="Excessivamente elevado">
      <formula>NOT(ISERROR(SEARCH("Excessivamente elevado",P49)))</formula>
    </cfRule>
    <cfRule type="containsText" dxfId="502" priority="983" operator="containsText" text="Válido">
      <formula>NOT(ISERROR(SEARCH("Válido",P49)))</formula>
    </cfRule>
    <cfRule type="containsText" dxfId="501" priority="984" operator="containsText" text="Inexequível">
      <formula>NOT(ISERROR(SEARCH("Inexequível",P49)))</formula>
    </cfRule>
    <cfRule type="aboveAverage" dxfId="500" priority="985" aboveAverage="0"/>
  </conditionalFormatting>
  <conditionalFormatting sqref="N25:P25">
    <cfRule type="containsText" dxfId="499" priority="394" operator="containsText" text="Excessivamente elevado">
      <formula>NOT(ISERROR(SEARCH("Excessivamente elevado",N25)))</formula>
    </cfRule>
  </conditionalFormatting>
  <conditionalFormatting sqref="N30:P30">
    <cfRule type="containsText" dxfId="498" priority="393" operator="containsText" text="Excessivamente elevado">
      <formula>NOT(ISERROR(SEARCH("Excessivamente elevado",N30)))</formula>
    </cfRule>
  </conditionalFormatting>
  <conditionalFormatting sqref="N16:N19">
    <cfRule type="containsText" priority="7876" operator="containsText" text="Excessivamente elevado">
      <formula>NOT(ISERROR(SEARCH("Excessivamente elevado",N16)))</formula>
    </cfRule>
    <cfRule type="containsText" dxfId="497" priority="7877" operator="containsText" text="Válido">
      <formula>NOT(ISERROR(SEARCH("Válido",N16)))</formula>
    </cfRule>
    <cfRule type="containsText" dxfId="496" priority="7878" operator="containsText" text="Inexequível">
      <formula>NOT(ISERROR(SEARCH("Inexequível",N16)))</formula>
    </cfRule>
    <cfRule type="aboveAverage" dxfId="495" priority="7879" aboveAverage="0"/>
  </conditionalFormatting>
  <conditionalFormatting sqref="N21:N24">
    <cfRule type="containsText" priority="7880" operator="containsText" text="Excessivamente elevado">
      <formula>NOT(ISERROR(SEARCH("Excessivamente elevado",N21)))</formula>
    </cfRule>
    <cfRule type="containsText" dxfId="494" priority="7881" operator="containsText" text="Válido">
      <formula>NOT(ISERROR(SEARCH("Válido",N21)))</formula>
    </cfRule>
    <cfRule type="containsText" dxfId="493" priority="7882" operator="containsText" text="Inexequível">
      <formula>NOT(ISERROR(SEARCH("Inexequível",N21)))</formula>
    </cfRule>
    <cfRule type="aboveAverage" dxfId="492" priority="7883" aboveAverage="0"/>
  </conditionalFormatting>
  <conditionalFormatting sqref="N26:N29">
    <cfRule type="containsText" priority="7884" operator="containsText" text="Excessivamente elevado">
      <formula>NOT(ISERROR(SEARCH("Excessivamente elevado",N26)))</formula>
    </cfRule>
    <cfRule type="containsText" dxfId="491" priority="7885" operator="containsText" text="Válido">
      <formula>NOT(ISERROR(SEARCH("Válido",N26)))</formula>
    </cfRule>
    <cfRule type="containsText" dxfId="490" priority="7886" operator="containsText" text="Inexequível">
      <formula>NOT(ISERROR(SEARCH("Inexequível",N26)))</formula>
    </cfRule>
    <cfRule type="aboveAverage" dxfId="489" priority="7887" aboveAverage="0"/>
  </conditionalFormatting>
  <conditionalFormatting sqref="N31:N34">
    <cfRule type="containsText" priority="7888" operator="containsText" text="Excessivamente elevado">
      <formula>NOT(ISERROR(SEARCH("Excessivamente elevado",N31)))</formula>
    </cfRule>
    <cfRule type="containsText" dxfId="488" priority="7889" operator="containsText" text="Válido">
      <formula>NOT(ISERROR(SEARCH("Válido",N31)))</formula>
    </cfRule>
    <cfRule type="containsText" dxfId="487" priority="7890" operator="containsText" text="Inexequível">
      <formula>NOT(ISERROR(SEARCH("Inexequível",N31)))</formula>
    </cfRule>
    <cfRule type="aboveAverage" dxfId="486" priority="7891" aboveAverage="0"/>
  </conditionalFormatting>
  <conditionalFormatting sqref="N36:N38">
    <cfRule type="containsText" priority="7892" operator="containsText" text="Excessivamente elevado">
      <formula>NOT(ISERROR(SEARCH("Excessivamente elevado",N36)))</formula>
    </cfRule>
    <cfRule type="containsText" dxfId="485" priority="7893" operator="containsText" text="Válido">
      <formula>NOT(ISERROR(SEARCH("Válido",N36)))</formula>
    </cfRule>
    <cfRule type="containsText" dxfId="484" priority="7894" operator="containsText" text="Inexequível">
      <formula>NOT(ISERROR(SEARCH("Inexequível",N36)))</formula>
    </cfRule>
    <cfRule type="aboveAverage" dxfId="483" priority="7895" aboveAverage="0"/>
  </conditionalFormatting>
  <conditionalFormatting sqref="N40:N43">
    <cfRule type="containsText" priority="7896" operator="containsText" text="Excessivamente elevado">
      <formula>NOT(ISERROR(SEARCH("Excessivamente elevado",N40)))</formula>
    </cfRule>
    <cfRule type="containsText" dxfId="482" priority="7897" operator="containsText" text="Válido">
      <formula>NOT(ISERROR(SEARCH("Válido",N40)))</formula>
    </cfRule>
    <cfRule type="containsText" dxfId="481" priority="7898" operator="containsText" text="Inexequível">
      <formula>NOT(ISERROR(SEARCH("Inexequível",N40)))</formula>
    </cfRule>
    <cfRule type="aboveAverage" dxfId="480" priority="7899" aboveAverage="0"/>
  </conditionalFormatting>
  <conditionalFormatting sqref="N45:N47">
    <cfRule type="containsText" priority="7900" operator="containsText" text="Excessivamente elevado">
      <formula>NOT(ISERROR(SEARCH("Excessivamente elevado",N45)))</formula>
    </cfRule>
    <cfRule type="containsText" dxfId="479" priority="7901" operator="containsText" text="Válido">
      <formula>NOT(ISERROR(SEARCH("Válido",N45)))</formula>
    </cfRule>
    <cfRule type="containsText" dxfId="478" priority="7902" operator="containsText" text="Inexequível">
      <formula>NOT(ISERROR(SEARCH("Inexequível",N45)))</formula>
    </cfRule>
    <cfRule type="aboveAverage" dxfId="477" priority="7903" aboveAverage="0"/>
  </conditionalFormatting>
  <conditionalFormatting sqref="N49:N52">
    <cfRule type="containsText" priority="7904" operator="containsText" text="Excessivamente elevado">
      <formula>NOT(ISERROR(SEARCH("Excessivamente elevado",N49)))</formula>
    </cfRule>
    <cfRule type="containsText" dxfId="476" priority="7905" operator="containsText" text="Válido">
      <formula>NOT(ISERROR(SEARCH("Válido",N49)))</formula>
    </cfRule>
    <cfRule type="containsText" dxfId="475" priority="7906" operator="containsText" text="Inexequível">
      <formula>NOT(ISERROR(SEARCH("Inexequível",N49)))</formula>
    </cfRule>
    <cfRule type="aboveAverage" dxfId="474" priority="7907" aboveAverage="0"/>
  </conditionalFormatting>
  <conditionalFormatting sqref="N54:N57">
    <cfRule type="containsText" priority="7908" operator="containsText" text="Excessivamente elevado">
      <formula>NOT(ISERROR(SEARCH("Excessivamente elevado",N54)))</formula>
    </cfRule>
    <cfRule type="containsText" dxfId="473" priority="7909" operator="containsText" text="Válido">
      <formula>NOT(ISERROR(SEARCH("Válido",N54)))</formula>
    </cfRule>
    <cfRule type="containsText" dxfId="472" priority="7910" operator="containsText" text="Inexequível">
      <formula>NOT(ISERROR(SEARCH("Inexequível",N54)))</formula>
    </cfRule>
    <cfRule type="aboveAverage" dxfId="471" priority="7911" aboveAverage="0"/>
  </conditionalFormatting>
  <conditionalFormatting sqref="P16">
    <cfRule type="cellIs" dxfId="470" priority="211" operator="lessThan">
      <formula>"K$25"</formula>
    </cfRule>
    <cfRule type="cellIs" dxfId="469" priority="212" operator="greaterThan">
      <formula>"J&amp;25"</formula>
    </cfRule>
  </conditionalFormatting>
  <conditionalFormatting sqref="P16">
    <cfRule type="containsText" dxfId="468" priority="210" operator="containsText" text="Excessivamente elevado">
      <formula>NOT(ISERROR(SEARCH("Excessivamente elevado",P16)))</formula>
    </cfRule>
  </conditionalFormatting>
  <conditionalFormatting sqref="P16">
    <cfRule type="containsText" priority="213" operator="containsText" text="Excessivamente elevado">
      <formula>NOT(ISERROR(SEARCH("Excessivamente elevado",P16)))</formula>
    </cfRule>
    <cfRule type="containsText" dxfId="467" priority="214" operator="containsText" text="Válido">
      <formula>NOT(ISERROR(SEARCH("Válido",P16)))</formula>
    </cfRule>
    <cfRule type="containsText" dxfId="466" priority="215" operator="containsText" text="Inexequível">
      <formula>NOT(ISERROR(SEARCH("Inexequível",P16)))</formula>
    </cfRule>
    <cfRule type="aboveAverage" dxfId="465" priority="216" aboveAverage="0"/>
  </conditionalFormatting>
  <conditionalFormatting sqref="P19">
    <cfRule type="cellIs" dxfId="464" priority="190" operator="lessThan">
      <formula>"K$25"</formula>
    </cfRule>
    <cfRule type="cellIs" dxfId="463" priority="191" operator="greaterThan">
      <formula>"J&amp;25"</formula>
    </cfRule>
  </conditionalFormatting>
  <conditionalFormatting sqref="P19">
    <cfRule type="containsText" dxfId="462" priority="189" operator="containsText" text="Excessivamente elevado">
      <formula>NOT(ISERROR(SEARCH("Excessivamente elevado",P19)))</formula>
    </cfRule>
  </conditionalFormatting>
  <conditionalFormatting sqref="P19">
    <cfRule type="containsText" priority="192" operator="containsText" text="Excessivamente elevado">
      <formula>NOT(ISERROR(SEARCH("Excessivamente elevado",P19)))</formula>
    </cfRule>
    <cfRule type="containsText" dxfId="461" priority="193" operator="containsText" text="Válido">
      <formula>NOT(ISERROR(SEARCH("Válido",P19)))</formula>
    </cfRule>
    <cfRule type="containsText" dxfId="460" priority="194" operator="containsText" text="Inexequível">
      <formula>NOT(ISERROR(SEARCH("Inexequível",P19)))</formula>
    </cfRule>
    <cfRule type="aboveAverage" dxfId="459" priority="195" aboveAverage="0"/>
  </conditionalFormatting>
  <conditionalFormatting sqref="O19">
    <cfRule type="cellIs" dxfId="458" priority="183" operator="lessThan">
      <formula>"K$25"</formula>
    </cfRule>
    <cfRule type="cellIs" dxfId="457" priority="184" operator="greaterThan">
      <formula>"J$25"</formula>
    </cfRule>
  </conditionalFormatting>
  <conditionalFormatting sqref="O19">
    <cfRule type="cellIs" dxfId="456" priority="181" operator="lessThan">
      <formula>"K$25"</formula>
    </cfRule>
    <cfRule type="cellIs" dxfId="455" priority="182" operator="greaterThan">
      <formula>"J&amp;25"</formula>
    </cfRule>
  </conditionalFormatting>
  <conditionalFormatting sqref="O19">
    <cfRule type="containsText" dxfId="454" priority="180" operator="containsText" text="Excessivamente elevado">
      <formula>NOT(ISERROR(SEARCH("Excessivamente elevado",O19)))</formula>
    </cfRule>
  </conditionalFormatting>
  <conditionalFormatting sqref="O19">
    <cfRule type="containsText" priority="185" operator="containsText" text="Excessivamente elevado">
      <formula>NOT(ISERROR(SEARCH("Excessivamente elevado",O19)))</formula>
    </cfRule>
    <cfRule type="containsText" dxfId="453" priority="186" operator="containsText" text="Válido">
      <formula>NOT(ISERROR(SEARCH("Válido",O19)))</formula>
    </cfRule>
    <cfRule type="containsText" dxfId="452" priority="187" operator="containsText" text="Inexequível">
      <formula>NOT(ISERROR(SEARCH("Inexequível",O19)))</formula>
    </cfRule>
    <cfRule type="aboveAverage" dxfId="451" priority="188" aboveAverage="0"/>
  </conditionalFormatting>
  <conditionalFormatting sqref="O19">
    <cfRule type="cellIs" dxfId="450" priority="179" operator="between">
      <formula>75</formula>
      <formula>100</formula>
    </cfRule>
  </conditionalFormatting>
  <conditionalFormatting sqref="P24">
    <cfRule type="cellIs" dxfId="449" priority="173" operator="lessThan">
      <formula>"K$25"</formula>
    </cfRule>
    <cfRule type="cellIs" dxfId="448" priority="174" operator="greaterThan">
      <formula>"J&amp;25"</formula>
    </cfRule>
  </conditionalFormatting>
  <conditionalFormatting sqref="P24">
    <cfRule type="containsText" dxfId="447" priority="172" operator="containsText" text="Excessivamente elevado">
      <formula>NOT(ISERROR(SEARCH("Excessivamente elevado",P24)))</formula>
    </cfRule>
  </conditionalFormatting>
  <conditionalFormatting sqref="P24">
    <cfRule type="containsText" priority="175" operator="containsText" text="Excessivamente elevado">
      <formula>NOT(ISERROR(SEARCH("Excessivamente elevado",P24)))</formula>
    </cfRule>
    <cfRule type="containsText" dxfId="446" priority="176" operator="containsText" text="Válido">
      <formula>NOT(ISERROR(SEARCH("Válido",P24)))</formula>
    </cfRule>
    <cfRule type="containsText" dxfId="445" priority="177" operator="containsText" text="Inexequível">
      <formula>NOT(ISERROR(SEARCH("Inexequível",P24)))</formula>
    </cfRule>
    <cfRule type="aboveAverage" dxfId="444" priority="178" aboveAverage="0"/>
  </conditionalFormatting>
  <conditionalFormatting sqref="P21">
    <cfRule type="cellIs" dxfId="443" priority="166" operator="lessThan">
      <formula>"K$25"</formula>
    </cfRule>
    <cfRule type="cellIs" dxfId="442" priority="167" operator="greaterThan">
      <formula>"J&amp;25"</formula>
    </cfRule>
  </conditionalFormatting>
  <conditionalFormatting sqref="P21">
    <cfRule type="containsText" dxfId="441" priority="165" operator="containsText" text="Excessivamente elevado">
      <formula>NOT(ISERROR(SEARCH("Excessivamente elevado",P21)))</formula>
    </cfRule>
  </conditionalFormatting>
  <conditionalFormatting sqref="P21">
    <cfRule type="containsText" priority="168" operator="containsText" text="Excessivamente elevado">
      <formula>NOT(ISERROR(SEARCH("Excessivamente elevado",P21)))</formula>
    </cfRule>
    <cfRule type="containsText" dxfId="440" priority="169" operator="containsText" text="Válido">
      <formula>NOT(ISERROR(SEARCH("Válido",P21)))</formula>
    </cfRule>
    <cfRule type="containsText" dxfId="439" priority="170" operator="containsText" text="Inexequível">
      <formula>NOT(ISERROR(SEARCH("Inexequível",P21)))</formula>
    </cfRule>
    <cfRule type="aboveAverage" dxfId="438" priority="171" aboveAverage="0"/>
  </conditionalFormatting>
  <conditionalFormatting sqref="O24">
    <cfRule type="cellIs" dxfId="437" priority="159" operator="lessThan">
      <formula>"K$25"</formula>
    </cfRule>
    <cfRule type="cellIs" dxfId="436" priority="160" operator="greaterThan">
      <formula>"J$25"</formula>
    </cfRule>
  </conditionalFormatting>
  <conditionalFormatting sqref="O24">
    <cfRule type="cellIs" dxfId="435" priority="157" operator="lessThan">
      <formula>"K$25"</formula>
    </cfRule>
    <cfRule type="cellIs" dxfId="434" priority="158" operator="greaterThan">
      <formula>"J&amp;25"</formula>
    </cfRule>
  </conditionalFormatting>
  <conditionalFormatting sqref="O24">
    <cfRule type="containsText" dxfId="433" priority="156" operator="containsText" text="Excessivamente elevado">
      <formula>NOT(ISERROR(SEARCH("Excessivamente elevado",O24)))</formula>
    </cfRule>
  </conditionalFormatting>
  <conditionalFormatting sqref="O24">
    <cfRule type="containsText" priority="161" operator="containsText" text="Excessivamente elevado">
      <formula>NOT(ISERROR(SEARCH("Excessivamente elevado",O24)))</formula>
    </cfRule>
    <cfRule type="containsText" dxfId="432" priority="162" operator="containsText" text="Válido">
      <formula>NOT(ISERROR(SEARCH("Válido",O24)))</formula>
    </cfRule>
    <cfRule type="containsText" dxfId="431" priority="163" operator="containsText" text="Inexequível">
      <formula>NOT(ISERROR(SEARCH("Inexequível",O24)))</formula>
    </cfRule>
    <cfRule type="aboveAverage" dxfId="430" priority="164" aboveAverage="0"/>
  </conditionalFormatting>
  <conditionalFormatting sqref="O24">
    <cfRule type="cellIs" dxfId="429" priority="155" operator="between">
      <formula>75</formula>
      <formula>100</formula>
    </cfRule>
  </conditionalFormatting>
  <conditionalFormatting sqref="O29">
    <cfRule type="cellIs" dxfId="428" priority="149" operator="lessThan">
      <formula>"K$25"</formula>
    </cfRule>
    <cfRule type="cellIs" dxfId="427" priority="150" operator="greaterThan">
      <formula>"J$25"</formula>
    </cfRule>
  </conditionalFormatting>
  <conditionalFormatting sqref="O29">
    <cfRule type="cellIs" dxfId="426" priority="147" operator="lessThan">
      <formula>"K$25"</formula>
    </cfRule>
    <cfRule type="cellIs" dxfId="425" priority="148" operator="greaterThan">
      <formula>"J&amp;25"</formula>
    </cfRule>
  </conditionalFormatting>
  <conditionalFormatting sqref="O29">
    <cfRule type="containsText" dxfId="424" priority="146" operator="containsText" text="Excessivamente elevado">
      <formula>NOT(ISERROR(SEARCH("Excessivamente elevado",O29)))</formula>
    </cfRule>
  </conditionalFormatting>
  <conditionalFormatting sqref="O29">
    <cfRule type="containsText" priority="151" operator="containsText" text="Excessivamente elevado">
      <formula>NOT(ISERROR(SEARCH("Excessivamente elevado",O29)))</formula>
    </cfRule>
    <cfRule type="containsText" dxfId="423" priority="152" operator="containsText" text="Válido">
      <formula>NOT(ISERROR(SEARCH("Válido",O29)))</formula>
    </cfRule>
    <cfRule type="containsText" dxfId="422" priority="153" operator="containsText" text="Inexequível">
      <formula>NOT(ISERROR(SEARCH("Inexequível",O29)))</formula>
    </cfRule>
    <cfRule type="aboveAverage" dxfId="421" priority="154" aboveAverage="0"/>
  </conditionalFormatting>
  <conditionalFormatting sqref="P29">
    <cfRule type="cellIs" dxfId="420" priority="133" operator="lessThan">
      <formula>"K$25"</formula>
    </cfRule>
    <cfRule type="cellIs" dxfId="419" priority="134" operator="greaterThan">
      <formula>"J&amp;25"</formula>
    </cfRule>
  </conditionalFormatting>
  <conditionalFormatting sqref="P29">
    <cfRule type="containsText" dxfId="418" priority="132" operator="containsText" text="Excessivamente elevado">
      <formula>NOT(ISERROR(SEARCH("Excessivamente elevado",P29)))</formula>
    </cfRule>
  </conditionalFormatting>
  <conditionalFormatting sqref="P29">
    <cfRule type="containsText" priority="135" operator="containsText" text="Excessivamente elevado">
      <formula>NOT(ISERROR(SEARCH("Excessivamente elevado",P29)))</formula>
    </cfRule>
    <cfRule type="containsText" dxfId="417" priority="136" operator="containsText" text="Válido">
      <formula>NOT(ISERROR(SEARCH("Válido",P29)))</formula>
    </cfRule>
    <cfRule type="containsText" dxfId="416" priority="137" operator="containsText" text="Inexequível">
      <formula>NOT(ISERROR(SEARCH("Inexequível",P29)))</formula>
    </cfRule>
    <cfRule type="aboveAverage" dxfId="415" priority="138" aboveAverage="0"/>
  </conditionalFormatting>
  <conditionalFormatting sqref="P33">
    <cfRule type="cellIs" dxfId="414" priority="126" operator="lessThan">
      <formula>"K$25"</formula>
    </cfRule>
    <cfRule type="cellIs" dxfId="413" priority="127" operator="greaterThan">
      <formula>"J&amp;25"</formula>
    </cfRule>
  </conditionalFormatting>
  <conditionalFormatting sqref="P33">
    <cfRule type="containsText" dxfId="412" priority="125" operator="containsText" text="Excessivamente elevado">
      <formula>NOT(ISERROR(SEARCH("Excessivamente elevado",P33)))</formula>
    </cfRule>
  </conditionalFormatting>
  <conditionalFormatting sqref="P33">
    <cfRule type="containsText" priority="128" operator="containsText" text="Excessivamente elevado">
      <formula>NOT(ISERROR(SEARCH("Excessivamente elevado",P33)))</formula>
    </cfRule>
    <cfRule type="containsText" dxfId="411" priority="129" operator="containsText" text="Válido">
      <formula>NOT(ISERROR(SEARCH("Válido",P33)))</formula>
    </cfRule>
    <cfRule type="containsText" dxfId="410" priority="130" operator="containsText" text="Inexequível">
      <formula>NOT(ISERROR(SEARCH("Inexequível",P33)))</formula>
    </cfRule>
    <cfRule type="aboveAverage" dxfId="409" priority="131" aboveAverage="0"/>
  </conditionalFormatting>
  <conditionalFormatting sqref="P34">
    <cfRule type="cellIs" dxfId="408" priority="119" operator="lessThan">
      <formula>"K$25"</formula>
    </cfRule>
    <cfRule type="cellIs" dxfId="407" priority="120" operator="greaterThan">
      <formula>"J&amp;25"</formula>
    </cfRule>
  </conditionalFormatting>
  <conditionalFormatting sqref="P34">
    <cfRule type="containsText" dxfId="406" priority="118" operator="containsText" text="Excessivamente elevado">
      <formula>NOT(ISERROR(SEARCH("Excessivamente elevado",P34)))</formula>
    </cfRule>
  </conditionalFormatting>
  <conditionalFormatting sqref="P34">
    <cfRule type="containsText" priority="121" operator="containsText" text="Excessivamente elevado">
      <formula>NOT(ISERROR(SEARCH("Excessivamente elevado",P34)))</formula>
    </cfRule>
    <cfRule type="containsText" dxfId="405" priority="122" operator="containsText" text="Válido">
      <formula>NOT(ISERROR(SEARCH("Válido",P34)))</formula>
    </cfRule>
    <cfRule type="containsText" dxfId="404" priority="123" operator="containsText" text="Inexequível">
      <formula>NOT(ISERROR(SEARCH("Inexequível",P34)))</formula>
    </cfRule>
    <cfRule type="aboveAverage" dxfId="403" priority="124" aboveAverage="0"/>
  </conditionalFormatting>
  <conditionalFormatting sqref="O33:O34">
    <cfRule type="cellIs" dxfId="402" priority="112" operator="lessThan">
      <formula>"K$25"</formula>
    </cfRule>
    <cfRule type="cellIs" dxfId="401" priority="113" operator="greaterThan">
      <formula>"J$25"</formula>
    </cfRule>
  </conditionalFormatting>
  <conditionalFormatting sqref="O33:O34">
    <cfRule type="cellIs" dxfId="400" priority="110" operator="lessThan">
      <formula>"K$25"</formula>
    </cfRule>
    <cfRule type="cellIs" dxfId="399" priority="111" operator="greaterThan">
      <formula>"J&amp;25"</formula>
    </cfRule>
  </conditionalFormatting>
  <conditionalFormatting sqref="O33:O34">
    <cfRule type="containsText" dxfId="398" priority="109" operator="containsText" text="Excessivamente elevado">
      <formula>NOT(ISERROR(SEARCH("Excessivamente elevado",O33)))</formula>
    </cfRule>
  </conditionalFormatting>
  <conditionalFormatting sqref="O33:O34">
    <cfRule type="containsText" priority="114" operator="containsText" text="Excessivamente elevado">
      <formula>NOT(ISERROR(SEARCH("Excessivamente elevado",O33)))</formula>
    </cfRule>
    <cfRule type="containsText" dxfId="397" priority="115" operator="containsText" text="Válido">
      <formula>NOT(ISERROR(SEARCH("Válido",O33)))</formula>
    </cfRule>
    <cfRule type="containsText" dxfId="396" priority="116" operator="containsText" text="Inexequível">
      <formula>NOT(ISERROR(SEARCH("Inexequível",O33)))</formula>
    </cfRule>
    <cfRule type="aboveAverage" dxfId="395" priority="117" aboveAverage="0"/>
  </conditionalFormatting>
  <conditionalFormatting sqref="P31:P32">
    <cfRule type="cellIs" dxfId="394" priority="103" operator="lessThan">
      <formula>"K$25"</formula>
    </cfRule>
    <cfRule type="cellIs" dxfId="393" priority="104" operator="greaterThan">
      <formula>"J&amp;25"</formula>
    </cfRule>
  </conditionalFormatting>
  <conditionalFormatting sqref="P31:P32">
    <cfRule type="containsText" dxfId="392" priority="102" operator="containsText" text="Excessivamente elevado">
      <formula>NOT(ISERROR(SEARCH("Excessivamente elevado",P31)))</formula>
    </cfRule>
  </conditionalFormatting>
  <conditionalFormatting sqref="P31:P32">
    <cfRule type="containsText" priority="105" operator="containsText" text="Excessivamente elevado">
      <formula>NOT(ISERROR(SEARCH("Excessivamente elevado",P31)))</formula>
    </cfRule>
    <cfRule type="containsText" dxfId="391" priority="106" operator="containsText" text="Válido">
      <formula>NOT(ISERROR(SEARCH("Válido",P31)))</formula>
    </cfRule>
    <cfRule type="containsText" dxfId="390" priority="107" operator="containsText" text="Inexequível">
      <formula>NOT(ISERROR(SEARCH("Inexequível",P31)))</formula>
    </cfRule>
    <cfRule type="aboveAverage" dxfId="389" priority="108" aboveAverage="0"/>
  </conditionalFormatting>
  <conditionalFormatting sqref="P38">
    <cfRule type="cellIs" dxfId="388" priority="96" operator="lessThan">
      <formula>"K$25"</formula>
    </cfRule>
    <cfRule type="cellIs" dxfId="387" priority="97" operator="greaterThan">
      <formula>"J&amp;25"</formula>
    </cfRule>
  </conditionalFormatting>
  <conditionalFormatting sqref="P38">
    <cfRule type="containsText" dxfId="386" priority="95" operator="containsText" text="Excessivamente elevado">
      <formula>NOT(ISERROR(SEARCH("Excessivamente elevado",P38)))</formula>
    </cfRule>
  </conditionalFormatting>
  <conditionalFormatting sqref="P38">
    <cfRule type="containsText" priority="98" operator="containsText" text="Excessivamente elevado">
      <formula>NOT(ISERROR(SEARCH("Excessivamente elevado",P38)))</formula>
    </cfRule>
    <cfRule type="containsText" dxfId="385" priority="99" operator="containsText" text="Válido">
      <formula>NOT(ISERROR(SEARCH("Válido",P38)))</formula>
    </cfRule>
    <cfRule type="containsText" dxfId="384" priority="100" operator="containsText" text="Inexequível">
      <formula>NOT(ISERROR(SEARCH("Inexequível",P38)))</formula>
    </cfRule>
    <cfRule type="aboveAverage" dxfId="383" priority="101" aboveAverage="0"/>
  </conditionalFormatting>
  <conditionalFormatting sqref="O38">
    <cfRule type="cellIs" dxfId="382" priority="89" operator="lessThan">
      <formula>"K$25"</formula>
    </cfRule>
    <cfRule type="cellIs" dxfId="381" priority="90" operator="greaterThan">
      <formula>"J$25"</formula>
    </cfRule>
  </conditionalFormatting>
  <conditionalFormatting sqref="O38">
    <cfRule type="cellIs" dxfId="380" priority="87" operator="lessThan">
      <formula>"K$25"</formula>
    </cfRule>
    <cfRule type="cellIs" dxfId="379" priority="88" operator="greaterThan">
      <formula>"J&amp;25"</formula>
    </cfRule>
  </conditionalFormatting>
  <conditionalFormatting sqref="O38">
    <cfRule type="containsText" dxfId="378" priority="86" operator="containsText" text="Excessivamente elevado">
      <formula>NOT(ISERROR(SEARCH("Excessivamente elevado",O38)))</formula>
    </cfRule>
  </conditionalFormatting>
  <conditionalFormatting sqref="O38">
    <cfRule type="containsText" priority="91" operator="containsText" text="Excessivamente elevado">
      <formula>NOT(ISERROR(SEARCH("Excessivamente elevado",O38)))</formula>
    </cfRule>
    <cfRule type="containsText" dxfId="377" priority="92" operator="containsText" text="Válido">
      <formula>NOT(ISERROR(SEARCH("Válido",O38)))</formula>
    </cfRule>
    <cfRule type="containsText" dxfId="376" priority="93" operator="containsText" text="Inexequível">
      <formula>NOT(ISERROR(SEARCH("Inexequível",O38)))</formula>
    </cfRule>
    <cfRule type="aboveAverage" dxfId="375" priority="94" aboveAverage="0"/>
  </conditionalFormatting>
  <conditionalFormatting sqref="P43">
    <cfRule type="cellIs" dxfId="374" priority="80" operator="lessThan">
      <formula>"K$25"</formula>
    </cfRule>
    <cfRule type="cellIs" dxfId="373" priority="81" operator="greaterThan">
      <formula>"J&amp;25"</formula>
    </cfRule>
  </conditionalFormatting>
  <conditionalFormatting sqref="P43">
    <cfRule type="containsText" dxfId="372" priority="79" operator="containsText" text="Excessivamente elevado">
      <formula>NOT(ISERROR(SEARCH("Excessivamente elevado",P43)))</formula>
    </cfRule>
  </conditionalFormatting>
  <conditionalFormatting sqref="P43">
    <cfRule type="containsText" priority="82" operator="containsText" text="Excessivamente elevado">
      <formula>NOT(ISERROR(SEARCH("Excessivamente elevado",P43)))</formula>
    </cfRule>
    <cfRule type="containsText" dxfId="371" priority="83" operator="containsText" text="Válido">
      <formula>NOT(ISERROR(SEARCH("Válido",P43)))</formula>
    </cfRule>
    <cfRule type="containsText" dxfId="370" priority="84" operator="containsText" text="Inexequível">
      <formula>NOT(ISERROR(SEARCH("Inexequível",P43)))</formula>
    </cfRule>
    <cfRule type="aboveAverage" dxfId="369" priority="85" aboveAverage="0"/>
  </conditionalFormatting>
  <conditionalFormatting sqref="O43">
    <cfRule type="cellIs" dxfId="368" priority="66" operator="lessThan">
      <formula>"K$25"</formula>
    </cfRule>
    <cfRule type="cellIs" dxfId="367" priority="67" operator="greaterThan">
      <formula>"J$25"</formula>
    </cfRule>
  </conditionalFormatting>
  <conditionalFormatting sqref="O43">
    <cfRule type="cellIs" dxfId="366" priority="64" operator="lessThan">
      <formula>"K$25"</formula>
    </cfRule>
    <cfRule type="cellIs" dxfId="365" priority="65" operator="greaterThan">
      <formula>"J&amp;25"</formula>
    </cfRule>
  </conditionalFormatting>
  <conditionalFormatting sqref="O43">
    <cfRule type="containsText" dxfId="364" priority="63" operator="containsText" text="Excessivamente elevado">
      <formula>NOT(ISERROR(SEARCH("Excessivamente elevado",O43)))</formula>
    </cfRule>
  </conditionalFormatting>
  <conditionalFormatting sqref="O43">
    <cfRule type="containsText" priority="68" operator="containsText" text="Excessivamente elevado">
      <formula>NOT(ISERROR(SEARCH("Excessivamente elevado",O43)))</formula>
    </cfRule>
    <cfRule type="containsText" dxfId="363" priority="69" operator="containsText" text="Válido">
      <formula>NOT(ISERROR(SEARCH("Válido",O43)))</formula>
    </cfRule>
    <cfRule type="containsText" dxfId="362" priority="70" operator="containsText" text="Inexequível">
      <formula>NOT(ISERROR(SEARCH("Inexequível",O43)))</formula>
    </cfRule>
    <cfRule type="aboveAverage" dxfId="361" priority="71" aboveAverage="0"/>
  </conditionalFormatting>
  <conditionalFormatting sqref="P47">
    <cfRule type="cellIs" dxfId="360" priority="57" operator="lessThan">
      <formula>"K$25"</formula>
    </cfRule>
    <cfRule type="cellIs" dxfId="359" priority="58" operator="greaterThan">
      <formula>"J&amp;25"</formula>
    </cfRule>
  </conditionalFormatting>
  <conditionalFormatting sqref="P47">
    <cfRule type="containsText" dxfId="358" priority="56" operator="containsText" text="Excessivamente elevado">
      <formula>NOT(ISERROR(SEARCH("Excessivamente elevado",P47)))</formula>
    </cfRule>
  </conditionalFormatting>
  <conditionalFormatting sqref="P47">
    <cfRule type="containsText" priority="59" operator="containsText" text="Excessivamente elevado">
      <formula>NOT(ISERROR(SEARCH("Excessivamente elevado",P47)))</formula>
    </cfRule>
    <cfRule type="containsText" dxfId="357" priority="60" operator="containsText" text="Válido">
      <formula>NOT(ISERROR(SEARCH("Válido",P47)))</formula>
    </cfRule>
    <cfRule type="containsText" dxfId="356" priority="61" operator="containsText" text="Inexequível">
      <formula>NOT(ISERROR(SEARCH("Inexequível",P47)))</formula>
    </cfRule>
    <cfRule type="aboveAverage" dxfId="355" priority="62" aboveAverage="0"/>
  </conditionalFormatting>
  <conditionalFormatting sqref="P52">
    <cfRule type="cellIs" dxfId="354" priority="50" operator="lessThan">
      <formula>"K$25"</formula>
    </cfRule>
    <cfRule type="cellIs" dxfId="353" priority="51" operator="greaterThan">
      <formula>"J&amp;25"</formula>
    </cfRule>
  </conditionalFormatting>
  <conditionalFormatting sqref="P52">
    <cfRule type="containsText" dxfId="352" priority="49" operator="containsText" text="Excessivamente elevado">
      <formula>NOT(ISERROR(SEARCH("Excessivamente elevado",P52)))</formula>
    </cfRule>
  </conditionalFormatting>
  <conditionalFormatting sqref="P52">
    <cfRule type="containsText" priority="52" operator="containsText" text="Excessivamente elevado">
      <formula>NOT(ISERROR(SEARCH("Excessivamente elevado",P52)))</formula>
    </cfRule>
    <cfRule type="containsText" dxfId="351" priority="53" operator="containsText" text="Válido">
      <formula>NOT(ISERROR(SEARCH("Válido",P52)))</formula>
    </cfRule>
    <cfRule type="containsText" dxfId="350" priority="54" operator="containsText" text="Inexequível">
      <formula>NOT(ISERROR(SEARCH("Inexequível",P52)))</formula>
    </cfRule>
    <cfRule type="aboveAverage" dxfId="349" priority="55" aboveAverage="0"/>
  </conditionalFormatting>
  <conditionalFormatting sqref="P57">
    <cfRule type="cellIs" dxfId="348" priority="36" operator="lessThan">
      <formula>"K$25"</formula>
    </cfRule>
    <cfRule type="cellIs" dxfId="347" priority="37" operator="greaterThan">
      <formula>"J&amp;25"</formula>
    </cfRule>
  </conditionalFormatting>
  <conditionalFormatting sqref="P57">
    <cfRule type="containsText" dxfId="346" priority="35" operator="containsText" text="Excessivamente elevado">
      <formula>NOT(ISERROR(SEARCH("Excessivamente elevado",P57)))</formula>
    </cfRule>
  </conditionalFormatting>
  <conditionalFormatting sqref="P57">
    <cfRule type="containsText" priority="38" operator="containsText" text="Excessivamente elevado">
      <formula>NOT(ISERROR(SEARCH("Excessivamente elevado",P57)))</formula>
    </cfRule>
    <cfRule type="containsText" dxfId="345" priority="39" operator="containsText" text="Válido">
      <formula>NOT(ISERROR(SEARCH("Válido",P57)))</formula>
    </cfRule>
    <cfRule type="containsText" dxfId="344" priority="40" operator="containsText" text="Inexequível">
      <formula>NOT(ISERROR(SEARCH("Inexequível",P57)))</formula>
    </cfRule>
    <cfRule type="aboveAverage" dxfId="343" priority="41" aboveAverage="0"/>
  </conditionalFormatting>
  <conditionalFormatting sqref="O57">
    <cfRule type="cellIs" dxfId="342" priority="29" operator="lessThan">
      <formula>"K$25"</formula>
    </cfRule>
    <cfRule type="cellIs" dxfId="341" priority="30" operator="greaterThan">
      <formula>"J$25"</formula>
    </cfRule>
  </conditionalFormatting>
  <conditionalFormatting sqref="O57">
    <cfRule type="cellIs" dxfId="340" priority="27" operator="lessThan">
      <formula>"K$25"</formula>
    </cfRule>
    <cfRule type="cellIs" dxfId="339" priority="28" operator="greaterThan">
      <formula>"J&amp;25"</formula>
    </cfRule>
  </conditionalFormatting>
  <conditionalFormatting sqref="O57">
    <cfRule type="containsText" dxfId="338" priority="26" operator="containsText" text="Excessivamente elevado">
      <formula>NOT(ISERROR(SEARCH("Excessivamente elevado",O57)))</formula>
    </cfRule>
  </conditionalFormatting>
  <conditionalFormatting sqref="O57">
    <cfRule type="containsText" priority="31" operator="containsText" text="Excessivamente elevado">
      <formula>NOT(ISERROR(SEARCH("Excessivamente elevado",O57)))</formula>
    </cfRule>
    <cfRule type="containsText" dxfId="337" priority="32" operator="containsText" text="Válido">
      <formula>NOT(ISERROR(SEARCH("Válido",O57)))</formula>
    </cfRule>
    <cfRule type="containsText" dxfId="336" priority="33" operator="containsText" text="Inexequível">
      <formula>NOT(ISERROR(SEARCH("Inexequível",O57)))</formula>
    </cfRule>
    <cfRule type="aboveAverage" dxfId="335" priority="34" aboveAverage="0"/>
  </conditionalFormatting>
  <conditionalFormatting sqref="O47">
    <cfRule type="cellIs" dxfId="334" priority="20" operator="lessThan">
      <formula>"K$25"</formula>
    </cfRule>
    <cfRule type="cellIs" dxfId="333" priority="21" operator="greaterThan">
      <formula>"J$25"</formula>
    </cfRule>
  </conditionalFormatting>
  <conditionalFormatting sqref="O47">
    <cfRule type="cellIs" dxfId="332" priority="18" operator="lessThan">
      <formula>"K$25"</formula>
    </cfRule>
    <cfRule type="cellIs" dxfId="331" priority="19" operator="greaterThan">
      <formula>"J&amp;25"</formula>
    </cfRule>
  </conditionalFormatting>
  <conditionalFormatting sqref="O47">
    <cfRule type="containsText" dxfId="330" priority="17" operator="containsText" text="Excessivamente elevado">
      <formula>NOT(ISERROR(SEARCH("Excessivamente elevado",O47)))</formula>
    </cfRule>
  </conditionalFormatting>
  <conditionalFormatting sqref="O47">
    <cfRule type="containsText" priority="22" operator="containsText" text="Excessivamente elevado">
      <formula>NOT(ISERROR(SEARCH("Excessivamente elevado",O47)))</formula>
    </cfRule>
    <cfRule type="containsText" dxfId="329" priority="23" operator="containsText" text="Válido">
      <formula>NOT(ISERROR(SEARCH("Válido",O47)))</formula>
    </cfRule>
    <cfRule type="containsText" dxfId="328" priority="24" operator="containsText" text="Inexequível">
      <formula>NOT(ISERROR(SEARCH("Inexequível",O47)))</formula>
    </cfRule>
    <cfRule type="aboveAverage" dxfId="327" priority="25" aboveAverage="0"/>
  </conditionalFormatting>
  <conditionalFormatting sqref="O52">
    <cfRule type="cellIs" dxfId="326" priority="11" operator="lessThan">
      <formula>"K$25"</formula>
    </cfRule>
    <cfRule type="cellIs" dxfId="325" priority="12" operator="greaterThan">
      <formula>"J$25"</formula>
    </cfRule>
  </conditionalFormatting>
  <conditionalFormatting sqref="O52">
    <cfRule type="cellIs" dxfId="324" priority="9" operator="lessThan">
      <formula>"K$25"</formula>
    </cfRule>
    <cfRule type="cellIs" dxfId="323" priority="10" operator="greaterThan">
      <formula>"J&amp;25"</formula>
    </cfRule>
  </conditionalFormatting>
  <conditionalFormatting sqref="O52">
    <cfRule type="containsText" dxfId="322" priority="8" operator="containsText" text="Excessivamente elevado">
      <formula>NOT(ISERROR(SEARCH("Excessivamente elevado",O52)))</formula>
    </cfRule>
  </conditionalFormatting>
  <conditionalFormatting sqref="O52">
    <cfRule type="containsText" priority="13" operator="containsText" text="Excessivamente elevado">
      <formula>NOT(ISERROR(SEARCH("Excessivamente elevado",O52)))</formula>
    </cfRule>
    <cfRule type="containsText" dxfId="321" priority="14" operator="containsText" text="Válido">
      <formula>NOT(ISERROR(SEARCH("Válido",O52)))</formula>
    </cfRule>
    <cfRule type="containsText" dxfId="320" priority="15" operator="containsText" text="Inexequível">
      <formula>NOT(ISERROR(SEARCH("Inexequível",O52)))</formula>
    </cfRule>
    <cfRule type="aboveAverage" dxfId="319" priority="16" aboveAverage="0"/>
  </conditionalFormatting>
  <conditionalFormatting sqref="P27">
    <cfRule type="cellIs" dxfId="318" priority="2" operator="lessThan">
      <formula>"K$25"</formula>
    </cfRule>
    <cfRule type="cellIs" dxfId="317" priority="3" operator="greaterThan">
      <formula>"J&amp;25"</formula>
    </cfRule>
  </conditionalFormatting>
  <conditionalFormatting sqref="P27">
    <cfRule type="containsText" dxfId="316" priority="1" operator="containsText" text="Excessivamente elevado">
      <formula>NOT(ISERROR(SEARCH("Excessivamente elevado",P27)))</formula>
    </cfRule>
  </conditionalFormatting>
  <conditionalFormatting sqref="P27">
    <cfRule type="containsText" priority="4" operator="containsText" text="Excessivamente elevado">
      <formula>NOT(ISERROR(SEARCH("Excessivamente elevado",P27)))</formula>
    </cfRule>
    <cfRule type="containsText" dxfId="315" priority="5" operator="containsText" text="Válido">
      <formula>NOT(ISERROR(SEARCH("Válido",P27)))</formula>
    </cfRule>
    <cfRule type="containsText" dxfId="314" priority="6" operator="containsText" text="Inexequível">
      <formula>NOT(ISERROR(SEARCH("Inexequível",P27)))</formula>
    </cfRule>
    <cfRule type="aboveAverage" dxfId="313" priority="7" aboveAverage="0"/>
  </conditionalFormatting>
  <hyperlinks>
    <hyperlink ref="F54" r:id="rId1" display="https://www.amazon.com.br/Toalha-Industrial-Pralim-29x29-Unidades/dp/B07YQ7HX5L?source=ps-sl-shoppingads-lpcontext&amp;ref_=fplfs&amp;psc=1&amp;… Acesso: 22/5/2023, às 19:01" xr:uid="{2D08AA6A-7119-4A58-9525-1868E6956C92}"/>
    <hyperlink ref="F43" r:id="rId2" display="https://www.huaw.com.br/MLB-3248495975-fita-dupla-face-430-transparente-polipropileno-18mmx30m-4un-_JM?gclid=EAIaIQobChMIv4a9hPCL…    Acesso25/5/2023, às 13:39" xr:uid="{076646B8-17C8-48C7-B175-8C261D846C15}"/>
    <hyperlink ref="H43" r:id="rId3" display="mailto:huawcontato@gmail.com" xr:uid="{5B3A21A6-2D8C-4107-8C6E-4E3D06325786}"/>
    <hyperlink ref="F42" r:id="rId4" display="https://www.magazineluiza.com.br/fita-dupla-face-18x30-pp-4rl-adelbras/p/bg1084bgaa/pa/fdfa/?&amp;seller_id=atacadosaopaulo&amp;utm_source=googl… Acesso: 23/5/2023, às 13:41" xr:uid="{E7419AAF-17AC-4C7C-8424-02938C46BE02}"/>
    <hyperlink ref="F37" r:id="rId5" display="https://produto.mercadolivre.com.br/MLB-1595717832-caneta-retoque-super-black-fosco-birchwood-casey-_JM?matt_tool=18956390&amp;utm_sourc… Acesso: 24/5/2023, às 15:18" xr:uid="{297D8383-F3C3-49CA-9E54-C64604587ED1}"/>
    <hyperlink ref="F23" r:id="rId6" display="https://produto.mercadolivre.com.br/MLB-1292088742-cola-granulada-hot-melt-branca-5kg-alta-temperatura-_JM?matt_tool=79588531&amp;matt_wo… Acesso 23/5/2023, às 13:50" xr:uid="{888D95F3-069A-4C0A-85A5-46314B497A9D}"/>
    <hyperlink ref="F19" r:id="rId7" display="https://www.amazon.com.br/Pritt-escritório-transparente-adequada-Embalagem/dp/B077J62FM3/ref=asc_df_B077J62FM3/?tag=googleshopp00-… Acesso 23/5/2023, às 13:44" xr:uid="{98B658FD-3936-41AC-BE64-BFCE79FC1310}"/>
  </hyperlinks>
  <pageMargins left="0.7" right="0.7" top="0.75" bottom="0.75" header="0.3" footer="0.3"/>
  <pageSetup paperSize="9" scale="65" fitToHeight="0" orientation="landscape" r:id="rId8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636E-3B0F-4A56-938B-28115F50A82B}">
  <sheetPr>
    <tabColor theme="4" tint="-0.249977111117893"/>
  </sheetPr>
  <dimension ref="A1:AL52"/>
  <sheetViews>
    <sheetView showGridLines="0" topLeftCell="A11" zoomScale="80" zoomScaleNormal="80" workbookViewId="0">
      <selection activeCell="U24" sqref="U24"/>
    </sheetView>
  </sheetViews>
  <sheetFormatPr defaultColWidth="9.140625" defaultRowHeight="15" x14ac:dyDescent="0.25"/>
  <cols>
    <col min="1" max="1" width="4.85546875" style="20" customWidth="1"/>
    <col min="2" max="2" width="6.28515625" style="20" customWidth="1"/>
    <col min="3" max="3" width="23.28515625" customWidth="1"/>
    <col min="4" max="4" width="5.7109375" bestFit="1" customWidth="1"/>
    <col min="5" max="5" width="4.7109375" style="53" customWidth="1"/>
    <col min="6" max="6" width="25.7109375" style="13" customWidth="1"/>
    <col min="7" max="7" width="13.85546875" style="13" customWidth="1"/>
    <col min="8" max="8" width="22.7109375" style="13" bestFit="1" customWidth="1"/>
    <col min="9" max="9" width="6.7109375" style="13" customWidth="1"/>
    <col min="10" max="10" width="13.85546875" style="13" bestFit="1" customWidth="1"/>
    <col min="11" max="11" width="11.5703125" style="13" customWidth="1"/>
    <col min="12" max="13" width="7.28515625" customWidth="1"/>
    <col min="14" max="14" width="14.28515625" style="65" customWidth="1"/>
    <col min="15" max="15" width="7.140625" customWidth="1"/>
    <col min="16" max="16" width="24.28515625" customWidth="1"/>
    <col min="17" max="17" width="11.7109375" style="22" customWidth="1"/>
    <col min="18" max="18" width="12.7109375" customWidth="1"/>
    <col min="19" max="19" width="29.28515625" customWidth="1"/>
    <col min="20" max="20" width="11.42578125" customWidth="1"/>
    <col min="21" max="21" width="11" customWidth="1"/>
    <col min="22" max="22" width="15.28515625" style="49" customWidth="1"/>
    <col min="23" max="23" width="14.7109375" customWidth="1"/>
    <col min="24" max="24" width="15.28515625" customWidth="1"/>
    <col min="25" max="25" width="24.28515625" customWidth="1"/>
    <col min="26" max="26" width="20.140625" customWidth="1"/>
    <col min="28" max="28" width="3.28515625" customWidth="1"/>
    <col min="36" max="36" width="34.7109375" customWidth="1"/>
  </cols>
  <sheetData>
    <row r="1" spans="1:38" ht="24" thickBot="1" x14ac:dyDescent="0.3">
      <c r="AB1" s="40" t="s">
        <v>1</v>
      </c>
      <c r="AC1" s="40"/>
      <c r="AD1" s="40"/>
      <c r="AE1" s="40"/>
      <c r="AF1" s="29"/>
      <c r="AG1" s="29"/>
      <c r="AH1" s="29"/>
      <c r="AI1" s="29"/>
      <c r="AJ1" s="29"/>
      <c r="AK1" s="29"/>
      <c r="AL1" s="29"/>
    </row>
    <row r="2" spans="1:38" ht="16.5" thickTop="1" thickBot="1" x14ac:dyDescent="0.3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ht="15.75" thickTop="1" x14ac:dyDescent="0.25">
      <c r="F3"/>
      <c r="G3" s="41"/>
      <c r="AB3" s="34"/>
      <c r="AC3" s="35"/>
      <c r="AD3" s="34"/>
      <c r="AE3" s="34"/>
      <c r="AF3" s="34"/>
      <c r="AG3" s="34"/>
      <c r="AH3" s="56"/>
      <c r="AI3" s="34"/>
      <c r="AJ3" s="34"/>
      <c r="AK3" s="34"/>
      <c r="AL3" s="30"/>
    </row>
    <row r="4" spans="1:38" x14ac:dyDescent="0.25">
      <c r="S4" s="302"/>
      <c r="T4" s="247"/>
      <c r="AB4" s="36" t="s">
        <v>2</v>
      </c>
      <c r="AC4" s="36"/>
      <c r="AD4" s="36"/>
      <c r="AE4" s="36"/>
      <c r="AF4" s="36"/>
      <c r="AG4" s="36"/>
      <c r="AH4" s="37"/>
      <c r="AI4" s="36"/>
      <c r="AJ4" s="34"/>
      <c r="AK4" s="35" t="s">
        <v>3</v>
      </c>
      <c r="AL4" s="30"/>
    </row>
    <row r="5" spans="1:38" x14ac:dyDescent="0.25">
      <c r="P5" s="22"/>
      <c r="S5" s="247"/>
      <c r="T5" s="247"/>
      <c r="AB5" s="34" t="s">
        <v>5</v>
      </c>
      <c r="AC5" s="55" t="s">
        <v>6</v>
      </c>
      <c r="AD5" s="55"/>
      <c r="AE5" s="55"/>
      <c r="AF5" s="55"/>
      <c r="AG5" s="55"/>
      <c r="AH5" s="56"/>
      <c r="AI5" s="55"/>
      <c r="AJ5" s="34"/>
      <c r="AK5" s="38" t="s">
        <v>7</v>
      </c>
      <c r="AL5" s="30"/>
    </row>
    <row r="6" spans="1:38" x14ac:dyDescent="0.25">
      <c r="A6" s="28"/>
      <c r="B6" s="28"/>
      <c r="AB6" s="34" t="s">
        <v>8</v>
      </c>
      <c r="AC6" s="55" t="s">
        <v>9</v>
      </c>
      <c r="AD6" s="55"/>
      <c r="AE6" s="55"/>
      <c r="AF6" s="55"/>
      <c r="AG6" s="55"/>
      <c r="AH6" s="56"/>
      <c r="AI6" s="55"/>
      <c r="AJ6" s="34"/>
      <c r="AK6" s="38" t="s">
        <v>7</v>
      </c>
      <c r="AL6" s="30"/>
    </row>
    <row r="7" spans="1:38" x14ac:dyDescent="0.25">
      <c r="A7" s="28"/>
      <c r="B7" s="28"/>
      <c r="N7" s="66"/>
      <c r="AB7" s="34" t="s">
        <v>10</v>
      </c>
      <c r="AC7" s="55" t="s">
        <v>11</v>
      </c>
      <c r="AD7" s="55"/>
      <c r="AE7" s="55"/>
      <c r="AF7" s="55"/>
      <c r="AG7" s="55"/>
      <c r="AH7" s="56"/>
      <c r="AI7" s="55"/>
      <c r="AJ7" s="34"/>
      <c r="AK7" s="38" t="s">
        <v>12</v>
      </c>
      <c r="AL7" s="30"/>
    </row>
    <row r="8" spans="1:38" ht="21.75" customHeight="1" x14ac:dyDescent="0.25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AB8" s="34" t="s">
        <v>13</v>
      </c>
      <c r="AC8" s="55" t="s">
        <v>14</v>
      </c>
      <c r="AD8" s="55"/>
      <c r="AE8" s="55"/>
      <c r="AF8" s="55"/>
      <c r="AG8" s="55"/>
      <c r="AH8" s="56"/>
      <c r="AI8" s="55"/>
      <c r="AJ8" s="34"/>
      <c r="AK8" s="38" t="s">
        <v>7</v>
      </c>
      <c r="AL8" s="30"/>
    </row>
    <row r="9" spans="1:38" ht="21.75" customHeight="1" x14ac:dyDescent="0.25">
      <c r="A9" s="123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AB9" s="34" t="s">
        <v>16</v>
      </c>
      <c r="AC9" s="55" t="s">
        <v>17</v>
      </c>
      <c r="AD9" s="55"/>
      <c r="AE9" s="55"/>
      <c r="AF9" s="55"/>
      <c r="AG9" s="55"/>
      <c r="AH9" s="56"/>
      <c r="AI9" s="55"/>
      <c r="AJ9" s="34"/>
      <c r="AK9" s="38" t="s">
        <v>18</v>
      </c>
      <c r="AL9" s="30"/>
    </row>
    <row r="10" spans="1:38" x14ac:dyDescent="0.25">
      <c r="A10" s="123"/>
      <c r="B10" s="28"/>
      <c r="AB10" s="34" t="s">
        <v>19</v>
      </c>
      <c r="AC10" s="55" t="s">
        <v>81</v>
      </c>
      <c r="AD10" s="55"/>
      <c r="AE10" s="55"/>
      <c r="AF10" s="55"/>
      <c r="AG10" s="55"/>
      <c r="AH10" s="56"/>
      <c r="AI10" s="55"/>
      <c r="AJ10" s="34"/>
      <c r="AK10" s="38" t="s">
        <v>18</v>
      </c>
      <c r="AL10" s="30"/>
    </row>
    <row r="11" spans="1:38" ht="19.5" thickBot="1" x14ac:dyDescent="0.35">
      <c r="A11" s="399" t="s">
        <v>0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AB11" s="34" t="s">
        <v>20</v>
      </c>
      <c r="AC11" s="55" t="s">
        <v>21</v>
      </c>
      <c r="AD11" s="55"/>
      <c r="AE11" s="55"/>
      <c r="AF11" s="55"/>
      <c r="AG11" s="55"/>
      <c r="AH11" s="56"/>
      <c r="AI11" s="55"/>
      <c r="AJ11" s="34"/>
      <c r="AK11" s="38" t="s">
        <v>7</v>
      </c>
      <c r="AL11" s="30"/>
    </row>
    <row r="12" spans="1:38" ht="25.15" customHeight="1" thickTop="1" x14ac:dyDescent="0.25">
      <c r="A12" s="24"/>
      <c r="B12" s="24"/>
      <c r="K12" s="58"/>
      <c r="AB12" s="34" t="s">
        <v>22</v>
      </c>
      <c r="AC12" s="55" t="s">
        <v>23</v>
      </c>
      <c r="AD12" s="55"/>
      <c r="AE12" s="55"/>
      <c r="AF12" s="55"/>
      <c r="AG12" s="55"/>
      <c r="AH12" s="56"/>
      <c r="AI12" s="55"/>
      <c r="AJ12" s="34"/>
      <c r="AK12" s="38" t="s">
        <v>7</v>
      </c>
      <c r="AL12" s="30"/>
    </row>
    <row r="13" spans="1:38" ht="23.45" customHeight="1" x14ac:dyDescent="0.25">
      <c r="A13" s="24"/>
      <c r="B13" s="24"/>
      <c r="C13" s="25"/>
      <c r="D13" s="25"/>
      <c r="E13" s="54"/>
      <c r="F13" s="26"/>
      <c r="G13" s="42"/>
      <c r="H13" s="39"/>
      <c r="K13" s="58"/>
      <c r="AB13" s="34" t="s">
        <v>24</v>
      </c>
      <c r="AC13" s="421" t="s">
        <v>25</v>
      </c>
      <c r="AD13" s="421"/>
      <c r="AE13" s="421"/>
      <c r="AF13" s="421"/>
      <c r="AG13" s="421"/>
      <c r="AH13" s="421"/>
      <c r="AI13" s="421"/>
      <c r="AJ13" s="422"/>
      <c r="AK13" s="38" t="s">
        <v>18</v>
      </c>
      <c r="AL13" s="30"/>
    </row>
    <row r="14" spans="1:38" ht="14.45" customHeight="1" x14ac:dyDescent="0.25">
      <c r="A14" s="400" t="s">
        <v>30</v>
      </c>
      <c r="B14" s="401" t="s">
        <v>58</v>
      </c>
      <c r="C14" s="403" t="s">
        <v>31</v>
      </c>
      <c r="D14" s="403" t="s">
        <v>32</v>
      </c>
      <c r="E14" s="404" t="s">
        <v>266</v>
      </c>
      <c r="F14" s="403" t="s">
        <v>33</v>
      </c>
      <c r="G14" s="404" t="s">
        <v>34</v>
      </c>
      <c r="H14" s="403" t="s">
        <v>59</v>
      </c>
      <c r="I14" s="404" t="s">
        <v>35</v>
      </c>
      <c r="J14" s="418" t="s">
        <v>36</v>
      </c>
      <c r="K14" s="418" t="s">
        <v>37</v>
      </c>
      <c r="L14" s="406" t="s">
        <v>126</v>
      </c>
      <c r="M14" s="406" t="s">
        <v>127</v>
      </c>
      <c r="N14" s="406" t="s">
        <v>38</v>
      </c>
      <c r="O14" s="408" t="s">
        <v>39</v>
      </c>
      <c r="P14" s="408"/>
      <c r="Q14" s="410" t="s">
        <v>60</v>
      </c>
      <c r="R14" s="410"/>
      <c r="AB14" s="34" t="s">
        <v>26</v>
      </c>
      <c r="AC14" s="55" t="s">
        <v>27</v>
      </c>
      <c r="AD14" s="55"/>
      <c r="AE14" s="55"/>
      <c r="AF14" s="55"/>
      <c r="AG14" s="55"/>
      <c r="AH14" s="56"/>
      <c r="AI14" s="55"/>
      <c r="AJ14" s="34"/>
      <c r="AK14" s="38" t="s">
        <v>7</v>
      </c>
      <c r="AL14" s="30"/>
    </row>
    <row r="15" spans="1:38" s="6" customFormat="1" ht="37.5" customHeight="1" thickBot="1" x14ac:dyDescent="0.3">
      <c r="A15" s="400"/>
      <c r="B15" s="402"/>
      <c r="C15" s="403"/>
      <c r="D15" s="403"/>
      <c r="E15" s="405"/>
      <c r="F15" s="403"/>
      <c r="G15" s="405"/>
      <c r="H15" s="403"/>
      <c r="I15" s="405"/>
      <c r="J15" s="418"/>
      <c r="K15" s="418"/>
      <c r="L15" s="407"/>
      <c r="M15" s="407"/>
      <c r="N15" s="407"/>
      <c r="O15" s="409"/>
      <c r="P15" s="409"/>
      <c r="Q15" s="139" t="s">
        <v>40</v>
      </c>
      <c r="R15" s="139" t="s">
        <v>72</v>
      </c>
      <c r="AB15" s="34" t="s">
        <v>28</v>
      </c>
      <c r="AC15" s="34" t="s">
        <v>29</v>
      </c>
      <c r="AD15" s="34"/>
      <c r="AE15" s="34"/>
      <c r="AF15" s="34"/>
      <c r="AG15" s="34"/>
      <c r="AH15" s="56"/>
      <c r="AI15" s="34"/>
      <c r="AJ15" s="34"/>
      <c r="AK15" s="121" t="s">
        <v>18</v>
      </c>
      <c r="AL15" s="30"/>
    </row>
    <row r="16" spans="1:38" ht="61.9" customHeight="1" x14ac:dyDescent="0.25">
      <c r="A16" s="394">
        <v>44</v>
      </c>
      <c r="B16" s="394"/>
      <c r="C16" s="386" t="s">
        <v>194</v>
      </c>
      <c r="D16" s="388" t="s">
        <v>195</v>
      </c>
      <c r="E16" s="396">
        <v>20</v>
      </c>
      <c r="F16" s="328" t="s">
        <v>207</v>
      </c>
      <c r="G16" s="180" t="s">
        <v>304</v>
      </c>
      <c r="H16" s="167" t="s">
        <v>303</v>
      </c>
      <c r="I16" s="167" t="s">
        <v>225</v>
      </c>
      <c r="J16" s="165">
        <v>241.2</v>
      </c>
      <c r="K16" s="383">
        <f>AVERAGE(J16:J18)</f>
        <v>270.70333333333332</v>
      </c>
      <c r="L16" s="376">
        <f>K16*1.25</f>
        <v>338.37916666666666</v>
      </c>
      <c r="M16" s="376">
        <f>K16*0.75</f>
        <v>203.02749999999997</v>
      </c>
      <c r="N16" s="126" t="str">
        <f>IF(J16&gt;L$16,"EXCESSIVAMENTE ELEVADO",IF(J16&lt;M$16,"INEXEQUÍVEL","VÁLIDO"))</f>
        <v>VÁLIDO</v>
      </c>
      <c r="O16" s="103">
        <f>J16/K$16</f>
        <v>0.89101230128923425</v>
      </c>
      <c r="P16" s="102" t="s">
        <v>74</v>
      </c>
      <c r="Q16" s="373">
        <f>ROUND(AVERAGE(J16:J18),2)</f>
        <v>270.7</v>
      </c>
      <c r="R16" s="370">
        <f>E16*Q16</f>
        <v>5414</v>
      </c>
      <c r="T16" s="433" t="s">
        <v>62</v>
      </c>
      <c r="U16" s="434"/>
      <c r="V16" s="434"/>
      <c r="W16" s="434"/>
      <c r="X16" s="435"/>
      <c r="Y16" s="363" t="s">
        <v>66</v>
      </c>
      <c r="Z16" s="364"/>
      <c r="AB16" s="56" t="s">
        <v>28</v>
      </c>
      <c r="AC16" s="423" t="s">
        <v>29</v>
      </c>
      <c r="AD16" s="423"/>
      <c r="AE16" s="423"/>
      <c r="AF16" s="423"/>
      <c r="AG16" s="423"/>
      <c r="AH16" s="423"/>
      <c r="AI16" s="423"/>
      <c r="AJ16" s="424"/>
      <c r="AK16" s="122" t="s">
        <v>18</v>
      </c>
      <c r="AL16" s="30"/>
    </row>
    <row r="17" spans="1:38" ht="61.9" customHeight="1" x14ac:dyDescent="0.25">
      <c r="A17" s="395"/>
      <c r="B17" s="395"/>
      <c r="C17" s="387"/>
      <c r="D17" s="389"/>
      <c r="E17" s="397"/>
      <c r="F17" s="175" t="s">
        <v>197</v>
      </c>
      <c r="G17" s="180" t="s">
        <v>199</v>
      </c>
      <c r="H17" s="167" t="s">
        <v>170</v>
      </c>
      <c r="I17" s="167" t="s">
        <v>138</v>
      </c>
      <c r="J17" s="165">
        <v>262.57</v>
      </c>
      <c r="K17" s="384"/>
      <c r="L17" s="377"/>
      <c r="M17" s="377"/>
      <c r="N17" s="126" t="str">
        <f>IF(J17&gt;L$16,"EXCESSIVAMENTE ELEVADO",IF(J17&lt;M$16,"INEXEQUÍVEL","VÁLIDO"))</f>
        <v>VÁLIDO</v>
      </c>
      <c r="O17" s="103">
        <f>J17/K16</f>
        <v>0.96995480907758802</v>
      </c>
      <c r="P17" s="102" t="s">
        <v>74</v>
      </c>
      <c r="Q17" s="374"/>
      <c r="R17" s="371"/>
      <c r="T17" s="436"/>
      <c r="U17" s="437"/>
      <c r="V17" s="437"/>
      <c r="W17" s="437"/>
      <c r="X17" s="438"/>
      <c r="Y17" s="439"/>
      <c r="Z17" s="440"/>
      <c r="AB17" s="56"/>
      <c r="AC17" s="323"/>
      <c r="AD17" s="323"/>
      <c r="AE17" s="323"/>
      <c r="AF17" s="323"/>
      <c r="AG17" s="323"/>
      <c r="AH17" s="323"/>
      <c r="AI17" s="323"/>
      <c r="AJ17" s="209"/>
      <c r="AK17" s="210"/>
      <c r="AL17" s="30"/>
    </row>
    <row r="18" spans="1:38" ht="62.45" customHeight="1" x14ac:dyDescent="0.25">
      <c r="A18" s="395"/>
      <c r="B18" s="395"/>
      <c r="C18" s="387"/>
      <c r="D18" s="389"/>
      <c r="E18" s="397"/>
      <c r="F18" s="175" t="s">
        <v>221</v>
      </c>
      <c r="G18" s="179" t="s">
        <v>199</v>
      </c>
      <c r="H18" s="168" t="s">
        <v>206</v>
      </c>
      <c r="I18" s="168" t="s">
        <v>138</v>
      </c>
      <c r="J18" s="165">
        <v>308.33999999999997</v>
      </c>
      <c r="K18" s="384"/>
      <c r="L18" s="377"/>
      <c r="M18" s="377"/>
      <c r="N18" s="126" t="str">
        <f>IF(J18&gt;L$16,"EXCESSIVAMENTE ELEVADO",IF(J18&lt;M$16,"INEXEQUÍVEL","VÁLIDO"))</f>
        <v>VÁLIDO</v>
      </c>
      <c r="O18" s="103">
        <f>(J18-K16)/K16</f>
        <v>0.13903288963317775</v>
      </c>
      <c r="P18" s="102" t="s">
        <v>74</v>
      </c>
      <c r="Q18" s="374"/>
      <c r="R18" s="371"/>
      <c r="T18" s="87" t="s">
        <v>4</v>
      </c>
      <c r="U18" s="88" t="s">
        <v>63</v>
      </c>
      <c r="V18" s="89" t="s">
        <v>64</v>
      </c>
      <c r="W18" s="88" t="s">
        <v>65</v>
      </c>
      <c r="X18" s="90" t="s">
        <v>15</v>
      </c>
      <c r="Y18" s="91">
        <v>0.25</v>
      </c>
      <c r="Z18" s="92">
        <v>0.75</v>
      </c>
      <c r="AB18" s="425" t="s">
        <v>77</v>
      </c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</row>
    <row r="19" spans="1:38" ht="62.45" customHeight="1" x14ac:dyDescent="0.25">
      <c r="A19" s="395"/>
      <c r="B19" s="395"/>
      <c r="C19" s="387"/>
      <c r="D19" s="389"/>
      <c r="E19" s="397"/>
      <c r="F19" s="328" t="s">
        <v>300</v>
      </c>
      <c r="G19" s="168" t="s">
        <v>141</v>
      </c>
      <c r="H19" s="23" t="s">
        <v>299</v>
      </c>
      <c r="I19" s="23" t="s">
        <v>225</v>
      </c>
      <c r="J19" s="165">
        <v>501</v>
      </c>
      <c r="K19" s="384"/>
      <c r="L19" s="377"/>
      <c r="M19" s="377"/>
      <c r="N19" s="126" t="str">
        <f>IF(J19&gt;L$16,"EXCESSIVAMENTE ELEVADO",IF(J19&lt;M$16,"INEXEQUÍVEL","VÁLIDO"))</f>
        <v>EXCESSIVAMENTE ELEVADO</v>
      </c>
      <c r="O19" s="60">
        <f>(J19-K16)/K16</f>
        <v>0.85073450640923043</v>
      </c>
      <c r="P19" s="228" t="s">
        <v>76</v>
      </c>
      <c r="Q19" s="374"/>
      <c r="R19" s="371"/>
      <c r="T19" s="441">
        <f>AVERAGE(J16:J18)</f>
        <v>270.70333333333332</v>
      </c>
      <c r="U19" s="444">
        <f>_xlfn.STDEV.S(J16:J18)</f>
        <v>34.300994640583589</v>
      </c>
      <c r="V19" s="488">
        <f>(U19/T19)*100</f>
        <v>12.671064747602021</v>
      </c>
      <c r="W19" s="450" t="str">
        <f>IF(V19&gt;25,"Mediana","Média")</f>
        <v>Média</v>
      </c>
      <c r="X19" s="453">
        <f>MIN(J16:J18)</f>
        <v>241.2</v>
      </c>
      <c r="Y19" s="456" t="s">
        <v>70</v>
      </c>
      <c r="Z19" s="491" t="s">
        <v>71</v>
      </c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</row>
    <row r="20" spans="1:38" ht="61.9" customHeight="1" thickBot="1" x14ac:dyDescent="0.3">
      <c r="A20" s="395"/>
      <c r="B20" s="395"/>
      <c r="C20" s="387"/>
      <c r="D20" s="389"/>
      <c r="E20" s="397"/>
      <c r="F20" s="59" t="s">
        <v>149</v>
      </c>
      <c r="G20" s="23" t="s">
        <v>141</v>
      </c>
      <c r="H20" s="168" t="s">
        <v>206</v>
      </c>
      <c r="I20" s="168" t="s">
        <v>138</v>
      </c>
      <c r="J20" s="165">
        <v>520</v>
      </c>
      <c r="K20" s="385"/>
      <c r="L20" s="378"/>
      <c r="M20" s="378"/>
      <c r="N20" s="126" t="str">
        <f>IF(J20&gt;L$16,"EXCESSIVAMENTE ELEVADO",IF(J20&lt;M$16,"INEXEQUÍVEL","VÁLIDO"))</f>
        <v>EXCESSIVAMENTE ELEVADO</v>
      </c>
      <c r="O20" s="60">
        <f>(J20-K16)/K16</f>
        <v>0.92092204258043875</v>
      </c>
      <c r="P20" s="228" t="s">
        <v>76</v>
      </c>
      <c r="Q20" s="375"/>
      <c r="R20" s="372"/>
      <c r="T20" s="443"/>
      <c r="U20" s="446"/>
      <c r="V20" s="490"/>
      <c r="W20" s="452"/>
      <c r="X20" s="455"/>
      <c r="Y20" s="457"/>
      <c r="Z20" s="492"/>
      <c r="AB20" s="425" t="s">
        <v>78</v>
      </c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</row>
    <row r="21" spans="1:38" s="20" customFormat="1" ht="21.75" customHeight="1" thickBot="1" x14ac:dyDescent="0.3">
      <c r="A21" s="379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70"/>
      <c r="V21" s="51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120"/>
    </row>
    <row r="22" spans="1:38" ht="41.45" customHeight="1" x14ac:dyDescent="0.25">
      <c r="A22" s="394">
        <v>45</v>
      </c>
      <c r="B22" s="394"/>
      <c r="C22" s="386" t="s">
        <v>196</v>
      </c>
      <c r="D22" s="388" t="s">
        <v>195</v>
      </c>
      <c r="E22" s="396">
        <v>96</v>
      </c>
      <c r="F22" s="175" t="s">
        <v>197</v>
      </c>
      <c r="G22" s="179" t="s">
        <v>199</v>
      </c>
      <c r="H22" s="167" t="s">
        <v>170</v>
      </c>
      <c r="I22" s="167" t="s">
        <v>138</v>
      </c>
      <c r="J22" s="165">
        <v>63.01</v>
      </c>
      <c r="K22" s="383">
        <f>AVERAGE(J22:J23)</f>
        <v>111.505</v>
      </c>
      <c r="L22" s="376">
        <f>K22*1.25</f>
        <v>139.38124999999999</v>
      </c>
      <c r="M22" s="376">
        <f>K22*0.75</f>
        <v>83.628749999999997</v>
      </c>
      <c r="N22" s="76" t="str">
        <f>IF(J22&gt;L22,"EXCESSIVAMENTE ELEVADO",IF(J22&lt;M22,"INEXEQUÍVEL","VÁLIDO"))</f>
        <v>INEXEQUÍVEL</v>
      </c>
      <c r="O22" s="62">
        <f>J22/K22</f>
        <v>0.56508676740953323</v>
      </c>
      <c r="P22" s="228" t="s">
        <v>73</v>
      </c>
      <c r="Q22" s="373">
        <f>ROUND(AVERAGE(J22),2)</f>
        <v>63.01</v>
      </c>
      <c r="R22" s="370">
        <f>E22*Q22</f>
        <v>6048.96</v>
      </c>
      <c r="T22" s="360" t="s">
        <v>62</v>
      </c>
      <c r="U22" s="361"/>
      <c r="V22" s="361"/>
      <c r="W22" s="361"/>
      <c r="X22" s="362"/>
      <c r="Y22" s="363" t="s">
        <v>66</v>
      </c>
      <c r="Z22" s="364"/>
    </row>
    <row r="23" spans="1:38" ht="70.5" customHeight="1" x14ac:dyDescent="0.25">
      <c r="A23" s="395"/>
      <c r="B23" s="395"/>
      <c r="C23" s="387"/>
      <c r="D23" s="389"/>
      <c r="E23" s="397"/>
      <c r="F23" s="59" t="s">
        <v>149</v>
      </c>
      <c r="G23" s="23" t="s">
        <v>141</v>
      </c>
      <c r="H23" s="168" t="s">
        <v>206</v>
      </c>
      <c r="I23" s="168" t="s">
        <v>138</v>
      </c>
      <c r="J23" s="165">
        <v>160</v>
      </c>
      <c r="K23" s="384"/>
      <c r="L23" s="377"/>
      <c r="M23" s="377"/>
      <c r="N23" s="76" t="str">
        <f>IF(J23&gt;L22,"EXCESSIVAMENTE ELEVADO",IF(J23&lt;M22,"INEXEQUÍVEL","VÁLIDO"))</f>
        <v>EXCESSIVAMENTE ELEVADO</v>
      </c>
      <c r="O23" s="60">
        <f>(J23-K22)/K22</f>
        <v>0.43491323259046688</v>
      </c>
      <c r="P23" s="75" t="s">
        <v>76</v>
      </c>
      <c r="Q23" s="375"/>
      <c r="R23" s="372"/>
      <c r="T23" s="87" t="s">
        <v>4</v>
      </c>
      <c r="U23" s="88" t="s">
        <v>63</v>
      </c>
      <c r="V23" s="89" t="s">
        <v>64</v>
      </c>
      <c r="W23" s="88" t="s">
        <v>65</v>
      </c>
      <c r="X23" s="90" t="s">
        <v>15</v>
      </c>
      <c r="Y23" s="91">
        <v>0.25</v>
      </c>
      <c r="Z23" s="92">
        <v>0.75</v>
      </c>
    </row>
    <row r="24" spans="1:38" s="20" customFormat="1" ht="21.75" customHeight="1" thickBot="1" x14ac:dyDescent="0.3">
      <c r="A24" s="379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112"/>
      <c r="S24" s="286"/>
      <c r="T24" s="93">
        <f>AVERAGE(J22)</f>
        <v>63.01</v>
      </c>
      <c r="U24" s="94" t="s">
        <v>314</v>
      </c>
      <c r="V24" s="95"/>
      <c r="W24" s="96" t="str">
        <f>IF(V24&gt;25,"Mediana","Média")</f>
        <v>Média</v>
      </c>
      <c r="X24" s="97">
        <f>MIN(J22)</f>
        <v>63.01</v>
      </c>
      <c r="Y24" s="98" t="s">
        <v>70</v>
      </c>
      <c r="Z24" s="99" t="s">
        <v>71</v>
      </c>
    </row>
    <row r="25" spans="1:38" s="20" customFormat="1" ht="21.75" customHeight="1" x14ac:dyDescent="0.25">
      <c r="A25" s="415" t="s">
        <v>67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7"/>
      <c r="R25" s="285">
        <f>SUM(R16,R22)</f>
        <v>11462.96</v>
      </c>
      <c r="S25" s="287"/>
      <c r="V25" s="51"/>
    </row>
    <row r="26" spans="1:38" s="20" customFormat="1" ht="39" customHeight="1" x14ac:dyDescent="0.25">
      <c r="A26" s="31"/>
      <c r="B26" s="31"/>
      <c r="C26" s="31"/>
      <c r="D26" s="31"/>
      <c r="E26" s="31"/>
      <c r="F26" s="31"/>
      <c r="G26" s="43"/>
      <c r="H26" s="43"/>
      <c r="I26" s="31"/>
      <c r="J26" s="31"/>
      <c r="K26" s="31"/>
      <c r="L26" s="31"/>
      <c r="M26" s="31"/>
      <c r="N26" s="31"/>
      <c r="O26" s="31"/>
      <c r="P26" s="31"/>
      <c r="Q26" s="52"/>
      <c r="R26" s="32"/>
      <c r="V26" s="51"/>
    </row>
    <row r="27" spans="1:38" s="20" customFormat="1" ht="135.6" customHeight="1" x14ac:dyDescent="0.25">
      <c r="A27" s="412" t="s">
        <v>316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20" t="s">
        <v>79</v>
      </c>
      <c r="U27" s="289"/>
    </row>
    <row r="28" spans="1:38" ht="15" customHeight="1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38" ht="15" customHeigh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0" spans="1:38" ht="15" customHeigh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38" ht="15" customHeight="1" x14ac:dyDescent="0.2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38" ht="15" customHeight="1" x14ac:dyDescent="0.2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ht="15" customHeight="1" x14ac:dyDescent="0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5" customHeigh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8" ht="18.75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</row>
    <row r="36" spans="1:18" ht="51.6" customHeigh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18" x14ac:dyDescent="0.25">
      <c r="R37" s="22"/>
    </row>
    <row r="38" spans="1:18" x14ac:dyDescent="0.25">
      <c r="R38" s="22"/>
    </row>
    <row r="39" spans="1:18" x14ac:dyDescent="0.25">
      <c r="R39" s="22"/>
    </row>
    <row r="40" spans="1:18" ht="15" customHeight="1" x14ac:dyDescent="0.25">
      <c r="R40" s="22"/>
    </row>
    <row r="52" ht="58.15" customHeight="1" x14ac:dyDescent="0.25"/>
  </sheetData>
  <mergeCells count="58">
    <mergeCell ref="Y19:Y20"/>
    <mergeCell ref="Z19:Z20"/>
    <mergeCell ref="T16:X17"/>
    <mergeCell ref="Y16:Z17"/>
    <mergeCell ref="A25:Q25"/>
    <mergeCell ref="E16:E20"/>
    <mergeCell ref="A16:A20"/>
    <mergeCell ref="B16:B20"/>
    <mergeCell ref="C16:C20"/>
    <mergeCell ref="D16:D20"/>
    <mergeCell ref="K16:K20"/>
    <mergeCell ref="M16:M20"/>
    <mergeCell ref="A27:R27"/>
    <mergeCell ref="A24:Q24"/>
    <mergeCell ref="A21:Q21"/>
    <mergeCell ref="AB21:AK21"/>
    <mergeCell ref="A22:A23"/>
    <mergeCell ref="B22:B23"/>
    <mergeCell ref="C22:C23"/>
    <mergeCell ref="D22:D23"/>
    <mergeCell ref="E22:E23"/>
    <mergeCell ref="T22:X22"/>
    <mergeCell ref="Y22:Z22"/>
    <mergeCell ref="Q22:Q23"/>
    <mergeCell ref="R22:R23"/>
    <mergeCell ref="K22:K23"/>
    <mergeCell ref="L22:L23"/>
    <mergeCell ref="M22:M23"/>
    <mergeCell ref="AC16:AJ16"/>
    <mergeCell ref="AB18:AL18"/>
    <mergeCell ref="AB20:AL20"/>
    <mergeCell ref="L14:L15"/>
    <mergeCell ref="M14:M15"/>
    <mergeCell ref="N14:N15"/>
    <mergeCell ref="O14:P15"/>
    <mergeCell ref="Q14:R14"/>
    <mergeCell ref="Q16:Q20"/>
    <mergeCell ref="R16:R20"/>
    <mergeCell ref="T19:T20"/>
    <mergeCell ref="U19:U20"/>
    <mergeCell ref="V19:V20"/>
    <mergeCell ref="W19:W20"/>
    <mergeCell ref="X19:X20"/>
    <mergeCell ref="L16:L20"/>
    <mergeCell ref="A8:Q8"/>
    <mergeCell ref="A11:R11"/>
    <mergeCell ref="AC13:AJ13"/>
    <mergeCell ref="A14:A15"/>
    <mergeCell ref="B14:B15"/>
    <mergeCell ref="C14:C15"/>
    <mergeCell ref="D14:D15"/>
    <mergeCell ref="E14:E15"/>
    <mergeCell ref="J14:J15"/>
    <mergeCell ref="K14:K15"/>
    <mergeCell ref="F14:F15"/>
    <mergeCell ref="G14:G15"/>
    <mergeCell ref="H14:H15"/>
    <mergeCell ref="I14:I15"/>
  </mergeCells>
  <conditionalFormatting sqref="N20:O20 N16:N20">
    <cfRule type="cellIs" dxfId="312" priority="1323" operator="lessThan">
      <formula>"K$25"</formula>
    </cfRule>
    <cfRule type="cellIs" dxfId="311" priority="1324" operator="greaterThan">
      <formula>"J$25"</formula>
    </cfRule>
  </conditionalFormatting>
  <conditionalFormatting sqref="N20:O20 N16:N20">
    <cfRule type="cellIs" dxfId="310" priority="1321" operator="lessThan">
      <formula>"K$25"</formula>
    </cfRule>
    <cfRule type="cellIs" dxfId="309" priority="1322" operator="greaterThan">
      <formula>"J&amp;25"</formula>
    </cfRule>
  </conditionalFormatting>
  <conditionalFormatting sqref="N6:P7 N10:P10 N53:P1048576 N26:P26 O37:P52 N12:P13 O20 N14:N20">
    <cfRule type="containsText" dxfId="308" priority="1320" operator="containsText" text="Excessivamente elevado">
      <formula>NOT(ISERROR(SEARCH("Excessivamente elevado",N6)))</formula>
    </cfRule>
  </conditionalFormatting>
  <conditionalFormatting sqref="O14">
    <cfRule type="containsText" dxfId="307" priority="1319" operator="containsText" text="Excessivamente elevado">
      <formula>NOT(ISERROR(SEARCH("Excessivamente elevado",O14)))</formula>
    </cfRule>
  </conditionalFormatting>
  <conditionalFormatting sqref="N21:P21">
    <cfRule type="containsText" dxfId="306" priority="1318" operator="containsText" text="Excessivamente elevado">
      <formula>NOT(ISERROR(SEARCH("Excessivamente elevado",N21)))</formula>
    </cfRule>
  </conditionalFormatting>
  <conditionalFormatting sqref="N22:N23">
    <cfRule type="cellIs" dxfId="305" priority="1290" operator="lessThan">
      <formula>"K$25"</formula>
    </cfRule>
    <cfRule type="cellIs" dxfId="304" priority="1291" operator="greaterThan">
      <formula>"J$25"</formula>
    </cfRule>
  </conditionalFormatting>
  <conditionalFormatting sqref="P22 N22:N23">
    <cfRule type="cellIs" dxfId="303" priority="1288" operator="lessThan">
      <formula>"K$25"</formula>
    </cfRule>
    <cfRule type="cellIs" dxfId="302" priority="1289" operator="greaterThan">
      <formula>"J&amp;25"</formula>
    </cfRule>
  </conditionalFormatting>
  <conditionalFormatting sqref="P22 N22:N23">
    <cfRule type="containsText" dxfId="301" priority="1287" operator="containsText" text="Excessivamente elevado">
      <formula>NOT(ISERROR(SEARCH("Excessivamente elevado",N22)))</formula>
    </cfRule>
  </conditionalFormatting>
  <conditionalFormatting sqref="P22">
    <cfRule type="containsText" priority="1292" operator="containsText" text="Excessivamente elevado">
      <formula>NOT(ISERROR(SEARCH("Excessivamente elevado",P22)))</formula>
    </cfRule>
    <cfRule type="containsText" dxfId="300" priority="1293" operator="containsText" text="Válido">
      <formula>NOT(ISERROR(SEARCH("Válido",P22)))</formula>
    </cfRule>
    <cfRule type="containsText" dxfId="299" priority="1294" operator="containsText" text="Inexequível">
      <formula>NOT(ISERROR(SEARCH("Inexequível",P22)))</formula>
    </cfRule>
    <cfRule type="aboveAverage" dxfId="298" priority="1295" aboveAverage="0"/>
  </conditionalFormatting>
  <conditionalFormatting sqref="N25:P25">
    <cfRule type="containsText" dxfId="297" priority="1186" operator="containsText" text="Excessivamente elevado">
      <formula>NOT(ISERROR(SEARCH("Excessivamente elevado",N25)))</formula>
    </cfRule>
  </conditionalFormatting>
  <conditionalFormatting sqref="O20">
    <cfRule type="containsText" priority="1333" operator="containsText" text="Excessivamente elevado">
      <formula>NOT(ISERROR(SEARCH("Excessivamente elevado",O20)))</formula>
    </cfRule>
    <cfRule type="containsText" dxfId="296" priority="1334" operator="containsText" text="Válido">
      <formula>NOT(ISERROR(SEARCH("Válido",O20)))</formula>
    </cfRule>
    <cfRule type="containsText" dxfId="295" priority="1335" operator="containsText" text="Inexequível">
      <formula>NOT(ISERROR(SEARCH("Inexequível",O20)))</formula>
    </cfRule>
    <cfRule type="aboveAverage" dxfId="294" priority="1336" aboveAverage="0"/>
  </conditionalFormatting>
  <conditionalFormatting sqref="O20">
    <cfRule type="cellIs" dxfId="293" priority="924" operator="between">
      <formula>75</formula>
      <formula>100</formula>
    </cfRule>
  </conditionalFormatting>
  <conditionalFormatting sqref="O22">
    <cfRule type="cellIs" dxfId="292" priority="918" operator="lessThan">
      <formula>"K$25"</formula>
    </cfRule>
    <cfRule type="cellIs" dxfId="291" priority="919" operator="greaterThan">
      <formula>"J$25"</formula>
    </cfRule>
  </conditionalFormatting>
  <conditionalFormatting sqref="O22">
    <cfRule type="cellIs" dxfId="290" priority="916" operator="lessThan">
      <formula>"K$25"</formula>
    </cfRule>
    <cfRule type="cellIs" dxfId="289" priority="917" operator="greaterThan">
      <formula>"J&amp;25"</formula>
    </cfRule>
  </conditionalFormatting>
  <conditionalFormatting sqref="O22">
    <cfRule type="containsText" dxfId="288" priority="915" operator="containsText" text="Excessivamente elevado">
      <formula>NOT(ISERROR(SEARCH("Excessivamente elevado",O22)))</formula>
    </cfRule>
  </conditionalFormatting>
  <conditionalFormatting sqref="O22">
    <cfRule type="containsText" priority="920" operator="containsText" text="Excessivamente elevado">
      <formula>NOT(ISERROR(SEARCH("Excessivamente elevado",O22)))</formula>
    </cfRule>
    <cfRule type="containsText" dxfId="287" priority="921" operator="containsText" text="Válido">
      <formula>NOT(ISERROR(SEARCH("Válido",O22)))</formula>
    </cfRule>
    <cfRule type="containsText" dxfId="286" priority="922" operator="containsText" text="Inexequível">
      <formula>NOT(ISERROR(SEARCH("Inexequível",O22)))</formula>
    </cfRule>
    <cfRule type="aboveAverage" dxfId="285" priority="923" aboveAverage="0"/>
  </conditionalFormatting>
  <conditionalFormatting sqref="O22">
    <cfRule type="cellIs" dxfId="284" priority="914" operator="between">
      <formula>75</formula>
      <formula>100</formula>
    </cfRule>
  </conditionalFormatting>
  <conditionalFormatting sqref="N24:P24">
    <cfRule type="containsText" dxfId="283" priority="226" operator="containsText" text="Excessivamente elevado">
      <formula>NOT(ISERROR(SEARCH("Excessivamente elevado",N24)))</formula>
    </cfRule>
  </conditionalFormatting>
  <conditionalFormatting sqref="N16:N20">
    <cfRule type="containsText" priority="7744" operator="containsText" text="Excessivamente elevado">
      <formula>NOT(ISERROR(SEARCH("Excessivamente elevado",N16)))</formula>
    </cfRule>
    <cfRule type="containsText" dxfId="282" priority="7745" operator="containsText" text="Válido">
      <formula>NOT(ISERROR(SEARCH("Válido",N16)))</formula>
    </cfRule>
    <cfRule type="containsText" dxfId="281" priority="7746" operator="containsText" text="Inexequível">
      <formula>NOT(ISERROR(SEARCH("Inexequível",N16)))</formula>
    </cfRule>
    <cfRule type="aboveAverage" dxfId="280" priority="7747" aboveAverage="0"/>
  </conditionalFormatting>
  <conditionalFormatting sqref="N22:N23">
    <cfRule type="containsText" priority="7851" operator="containsText" text="Excessivamente elevado">
      <formula>NOT(ISERROR(SEARCH("Excessivamente elevado",N22)))</formula>
    </cfRule>
    <cfRule type="containsText" dxfId="279" priority="7852" operator="containsText" text="Válido">
      <formula>NOT(ISERROR(SEARCH("Válido",N22)))</formula>
    </cfRule>
    <cfRule type="containsText" dxfId="278" priority="7853" operator="containsText" text="Inexequível">
      <formula>NOT(ISERROR(SEARCH("Inexequível",N22)))</formula>
    </cfRule>
    <cfRule type="aboveAverage" dxfId="277" priority="7854" aboveAverage="0"/>
  </conditionalFormatting>
  <conditionalFormatting sqref="P20">
    <cfRule type="cellIs" dxfId="276" priority="43" operator="lessThan">
      <formula>"K$25"</formula>
    </cfRule>
    <cfRule type="cellIs" dxfId="275" priority="44" operator="greaterThan">
      <formula>"J&amp;25"</formula>
    </cfRule>
  </conditionalFormatting>
  <conditionalFormatting sqref="P20">
    <cfRule type="containsText" dxfId="274" priority="42" operator="containsText" text="Excessivamente elevado">
      <formula>NOT(ISERROR(SEARCH("Excessivamente elevado",P20)))</formula>
    </cfRule>
  </conditionalFormatting>
  <conditionalFormatting sqref="P20">
    <cfRule type="containsText" priority="45" operator="containsText" text="Excessivamente elevado">
      <formula>NOT(ISERROR(SEARCH("Excessivamente elevado",P20)))</formula>
    </cfRule>
    <cfRule type="containsText" dxfId="273" priority="46" operator="containsText" text="Válido">
      <formula>NOT(ISERROR(SEARCH("Válido",P20)))</formula>
    </cfRule>
    <cfRule type="containsText" dxfId="272" priority="47" operator="containsText" text="Inexequível">
      <formula>NOT(ISERROR(SEARCH("Inexequível",P20)))</formula>
    </cfRule>
    <cfRule type="aboveAverage" dxfId="271" priority="48" aboveAverage="0"/>
  </conditionalFormatting>
  <conditionalFormatting sqref="P23">
    <cfRule type="cellIs" dxfId="270" priority="29" operator="lessThan">
      <formula>"K$25"</formula>
    </cfRule>
    <cfRule type="cellIs" dxfId="269" priority="30" operator="greaterThan">
      <formula>"J&amp;25"</formula>
    </cfRule>
  </conditionalFormatting>
  <conditionalFormatting sqref="P23">
    <cfRule type="containsText" dxfId="268" priority="28" operator="containsText" text="Excessivamente elevado">
      <formula>NOT(ISERROR(SEARCH("Excessivamente elevado",P23)))</formula>
    </cfRule>
  </conditionalFormatting>
  <conditionalFormatting sqref="P23">
    <cfRule type="containsText" priority="31" operator="containsText" text="Excessivamente elevado">
      <formula>NOT(ISERROR(SEARCH("Excessivamente elevado",P23)))</formula>
    </cfRule>
    <cfRule type="containsText" dxfId="267" priority="32" operator="containsText" text="Válido">
      <formula>NOT(ISERROR(SEARCH("Válido",P23)))</formula>
    </cfRule>
    <cfRule type="containsText" dxfId="266" priority="33" operator="containsText" text="Inexequível">
      <formula>NOT(ISERROR(SEARCH("Inexequível",P23)))</formula>
    </cfRule>
    <cfRule type="aboveAverage" dxfId="265" priority="34" aboveAverage="0"/>
  </conditionalFormatting>
  <conditionalFormatting sqref="O23">
    <cfRule type="cellIs" dxfId="264" priority="22" operator="lessThan">
      <formula>"K$25"</formula>
    </cfRule>
    <cfRule type="cellIs" dxfId="263" priority="23" operator="greaterThan">
      <formula>"J$25"</formula>
    </cfRule>
  </conditionalFormatting>
  <conditionalFormatting sqref="O23">
    <cfRule type="cellIs" dxfId="262" priority="20" operator="lessThan">
      <formula>"K$25"</formula>
    </cfRule>
    <cfRule type="cellIs" dxfId="261" priority="21" operator="greaterThan">
      <formula>"J&amp;25"</formula>
    </cfRule>
  </conditionalFormatting>
  <conditionalFormatting sqref="O23">
    <cfRule type="containsText" dxfId="260" priority="19" operator="containsText" text="Excessivamente elevado">
      <formula>NOT(ISERROR(SEARCH("Excessivamente elevado",O23)))</formula>
    </cfRule>
  </conditionalFormatting>
  <conditionalFormatting sqref="O23">
    <cfRule type="containsText" priority="24" operator="containsText" text="Excessivamente elevado">
      <formula>NOT(ISERROR(SEARCH("Excessivamente elevado",O23)))</formula>
    </cfRule>
    <cfRule type="containsText" dxfId="259" priority="25" operator="containsText" text="Válido">
      <formula>NOT(ISERROR(SEARCH("Válido",O23)))</formula>
    </cfRule>
    <cfRule type="containsText" dxfId="258" priority="26" operator="containsText" text="Inexequível">
      <formula>NOT(ISERROR(SEARCH("Inexequível",O23)))</formula>
    </cfRule>
    <cfRule type="aboveAverage" dxfId="257" priority="27" aboveAverage="0"/>
  </conditionalFormatting>
  <conditionalFormatting sqref="O23">
    <cfRule type="cellIs" dxfId="256" priority="18" operator="between">
      <formula>75</formula>
      <formula>100</formula>
    </cfRule>
  </conditionalFormatting>
  <conditionalFormatting sqref="P19">
    <cfRule type="cellIs" dxfId="255" priority="12" operator="lessThan">
      <formula>"K$25"</formula>
    </cfRule>
    <cfRule type="cellIs" dxfId="254" priority="13" operator="greaterThan">
      <formula>"J&amp;25"</formula>
    </cfRule>
  </conditionalFormatting>
  <conditionalFormatting sqref="P19">
    <cfRule type="containsText" dxfId="253" priority="11" operator="containsText" text="Excessivamente elevado">
      <formula>NOT(ISERROR(SEARCH("Excessivamente elevado",P19)))</formula>
    </cfRule>
  </conditionalFormatting>
  <conditionalFormatting sqref="P19">
    <cfRule type="containsText" priority="14" operator="containsText" text="Excessivamente elevado">
      <formula>NOT(ISERROR(SEARCH("Excessivamente elevado",P19)))</formula>
    </cfRule>
    <cfRule type="containsText" dxfId="252" priority="15" operator="containsText" text="Válido">
      <formula>NOT(ISERROR(SEARCH("Válido",P19)))</formula>
    </cfRule>
    <cfRule type="containsText" dxfId="251" priority="16" operator="containsText" text="Inexequível">
      <formula>NOT(ISERROR(SEARCH("Inexequível",P19)))</formula>
    </cfRule>
    <cfRule type="aboveAverage" dxfId="250" priority="17" aboveAverage="0"/>
  </conditionalFormatting>
  <conditionalFormatting sqref="O19">
    <cfRule type="cellIs" dxfId="249" priority="5" operator="lessThan">
      <formula>"K$25"</formula>
    </cfRule>
    <cfRule type="cellIs" dxfId="248" priority="6" operator="greaterThan">
      <formula>"J$25"</formula>
    </cfRule>
  </conditionalFormatting>
  <conditionalFormatting sqref="O19">
    <cfRule type="cellIs" dxfId="247" priority="3" operator="lessThan">
      <formula>"K$25"</formula>
    </cfRule>
    <cfRule type="cellIs" dxfId="246" priority="4" operator="greaterThan">
      <formula>"J&amp;25"</formula>
    </cfRule>
  </conditionalFormatting>
  <conditionalFormatting sqref="O19">
    <cfRule type="containsText" dxfId="245" priority="2" operator="containsText" text="Excessivamente elevado">
      <formula>NOT(ISERROR(SEARCH("Excessivamente elevado",O19)))</formula>
    </cfRule>
  </conditionalFormatting>
  <conditionalFormatting sqref="O19">
    <cfRule type="containsText" priority="7" operator="containsText" text="Excessivamente elevado">
      <formula>NOT(ISERROR(SEARCH("Excessivamente elevado",O19)))</formula>
    </cfRule>
    <cfRule type="containsText" dxfId="244" priority="8" operator="containsText" text="Válido">
      <formula>NOT(ISERROR(SEARCH("Válido",O19)))</formula>
    </cfRule>
    <cfRule type="containsText" dxfId="243" priority="9" operator="containsText" text="Inexequível">
      <formula>NOT(ISERROR(SEARCH("Inexequível",O19)))</formula>
    </cfRule>
    <cfRule type="aboveAverage" dxfId="242" priority="10" aboveAverage="0"/>
  </conditionalFormatting>
  <conditionalFormatting sqref="O19">
    <cfRule type="cellIs" dxfId="241" priority="1" operator="between">
      <formula>75</formula>
      <formula>100</formula>
    </cfRule>
  </conditionalFormatting>
  <pageMargins left="0.7" right="0.7" top="0.75" bottom="0.75" header="0.3" footer="0.3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3" ma:contentTypeDescription="Crie um novo documento." ma:contentTypeScope="" ma:versionID="fa6a8242256222432d52a3f996d5d922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05b5541fdf3a66954176f49ba734a941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  <ds:schemaRef ds:uri="7674b5d5-5d7b-4936-a314-ab804280fe7e"/>
    <ds:schemaRef ds:uri="d24f8861-b641-4a7d-8939-db33b24aee54"/>
  </ds:schemaRefs>
</ds:datastoreItem>
</file>

<file path=customXml/itemProps3.xml><?xml version="1.0" encoding="utf-8"?>
<ds:datastoreItem xmlns:ds="http://schemas.openxmlformats.org/officeDocument/2006/customXml" ds:itemID="{71CF71B5-7755-4A41-BB7B-8F7D43B33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7674b5d5-5d7b-4936-a314-ab804280f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12</vt:i4>
      </vt:variant>
    </vt:vector>
  </HeadingPairs>
  <TitlesOfParts>
    <vt:vector size="26" baseType="lpstr">
      <vt:lpstr>LOTE 1 - Papel couchê 1</vt:lpstr>
      <vt:lpstr>LOTE 2 - Papel couchê 2</vt:lpstr>
      <vt:lpstr>LOTE 3 - Papel impressão offset</vt:lpstr>
      <vt:lpstr>LOTE 4 - Papel cartão supremo</vt:lpstr>
      <vt:lpstr>LOTE 5 - Papel adesivo e kraft</vt:lpstr>
      <vt:lpstr>LOTE 6 - Tintas offset</vt:lpstr>
      <vt:lpstr>LOTE 7 - Álcool, pastas, químic</vt:lpstr>
      <vt:lpstr>LOTE 8 - Colas, fitas, panos e </vt:lpstr>
      <vt:lpstr>LOTE 9- Blanquetas e pano de la</vt:lpstr>
      <vt:lpstr>LOTE 10- Wire-o</vt:lpstr>
      <vt:lpstr>LOTE 11-Filmes bopp e poliefíni</vt:lpstr>
      <vt:lpstr>ITEM 54</vt:lpstr>
      <vt:lpstr>RESUMO</vt:lpstr>
      <vt:lpstr>GRUPO - 19</vt:lpstr>
      <vt:lpstr>'ITEM 54'!_Hlk16782509</vt:lpstr>
      <vt:lpstr>'LOTE 1 - Papel couchê 1'!_Hlk16782509</vt:lpstr>
      <vt:lpstr>'LOTE 10- Wire-o'!_Hlk16782509</vt:lpstr>
      <vt:lpstr>'LOTE 11-Filmes bopp e poliefíni'!_Hlk16782509</vt:lpstr>
      <vt:lpstr>'LOTE 2 - Papel couchê 2'!_Hlk16782509</vt:lpstr>
      <vt:lpstr>'LOTE 3 - Papel impressão offset'!_Hlk16782509</vt:lpstr>
      <vt:lpstr>'LOTE 4 - Papel cartão supremo'!_Hlk16782509</vt:lpstr>
      <vt:lpstr>'LOTE 5 - Papel adesivo e kraft'!_Hlk16782509</vt:lpstr>
      <vt:lpstr>'LOTE 6 - Tintas offset'!_Hlk16782509</vt:lpstr>
      <vt:lpstr>'LOTE 7 - Álcool, pastas, químic'!_Hlk16782509</vt:lpstr>
      <vt:lpstr>'LOTE 8 - Colas, fitas, panos e '!_Hlk16782509</vt:lpstr>
      <vt:lpstr>'LOTE 9- Blanquetas e pano de la'!_Hlk16782509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Ideraldo Luiz Carvalho</cp:lastModifiedBy>
  <cp:revision/>
  <cp:lastPrinted>2023-06-29T19:18:53Z</cp:lastPrinted>
  <dcterms:created xsi:type="dcterms:W3CDTF">2020-01-27T17:52:42Z</dcterms:created>
  <dcterms:modified xsi:type="dcterms:W3CDTF">2023-11-16T20:55:07Z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