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LITA\CPL 2023\03. Licitações\PE 07.2023 - Placas e Prismas - 0000073-98.2023.4.90.8000\1- Minuta de Edital\"/>
    </mc:Choice>
  </mc:AlternateContent>
  <xr:revisionPtr revIDLastSave="0" documentId="8_{F6D5E930-EB55-4EDA-BE52-3EEDE5D900A2}" xr6:coauthVersionLast="47" xr6:coauthVersionMax="47" xr10:uidLastSave="{00000000-0000-0000-0000-000000000000}"/>
  <bookViews>
    <workbookView xWindow="-23640" yWindow="2325" windowWidth="21600" windowHeight="11385" tabRatio="920" activeTab="4" xr2:uid="{00000000-000D-0000-FFFF-FFFF00000000}"/>
  </bookViews>
  <sheets>
    <sheet name="LOTE 1 - PLACAS" sheetId="83" r:id="rId1"/>
    <sheet name="LOTE 2 - MOLDURAS" sheetId="87" r:id="rId2"/>
    <sheet name="LOTE 3 - PLACA E TROFEU SERJF" sheetId="92" r:id="rId3"/>
    <sheet name="GRUPO - 19" sheetId="54" state="hidden" r:id="rId4"/>
    <sheet name="TOTAL" sheetId="4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5" i="92" l="1"/>
  <c r="Q28" i="92"/>
  <c r="P28" i="92"/>
  <c r="Q36" i="87"/>
  <c r="P36" i="87"/>
  <c r="Q32" i="87"/>
  <c r="P32" i="87"/>
  <c r="Q28" i="87"/>
  <c r="P28" i="87"/>
  <c r="Q73" i="83"/>
  <c r="Q66" i="83"/>
  <c r="P66" i="83"/>
  <c r="Q58" i="83"/>
  <c r="P58" i="83"/>
  <c r="Q50" i="83"/>
  <c r="P50" i="83"/>
  <c r="Q42" i="83"/>
  <c r="P42" i="83"/>
  <c r="Q34" i="83"/>
  <c r="J32" i="87"/>
  <c r="M38" i="83"/>
  <c r="Q40" i="87" l="1"/>
  <c r="Q43" i="92"/>
  <c r="C4" i="48" l="1"/>
  <c r="C18" i="92"/>
  <c r="C15" i="92"/>
  <c r="C14" i="92"/>
  <c r="C11" i="92"/>
  <c r="C8" i="92"/>
  <c r="C7" i="92"/>
  <c r="D8" i="87"/>
  <c r="D7" i="87"/>
  <c r="D11" i="87"/>
  <c r="B19" i="87"/>
  <c r="B15" i="87"/>
  <c r="B14" i="87"/>
  <c r="B11" i="87"/>
  <c r="B8" i="87"/>
  <c r="B7" i="87"/>
  <c r="I21" i="83"/>
  <c r="I19" i="83"/>
  <c r="I18" i="83"/>
  <c r="I17" i="83"/>
  <c r="F28" i="83"/>
  <c r="F25" i="83"/>
  <c r="F24" i="83"/>
  <c r="F21" i="83"/>
  <c r="F18" i="83"/>
  <c r="F17" i="83"/>
  <c r="C28" i="83"/>
  <c r="C25" i="83"/>
  <c r="C24" i="83"/>
  <c r="C21" i="83"/>
  <c r="C18" i="83"/>
  <c r="C17" i="83"/>
  <c r="N28" i="92"/>
  <c r="N30" i="92"/>
  <c r="N33" i="92"/>
  <c r="N34" i="92"/>
  <c r="N42" i="92"/>
  <c r="N41" i="92"/>
  <c r="N40" i="92"/>
  <c r="N38" i="92"/>
  <c r="N37" i="92"/>
  <c r="N36" i="92"/>
  <c r="N35" i="92"/>
  <c r="M42" i="92"/>
  <c r="M41" i="92"/>
  <c r="M40" i="92"/>
  <c r="M39" i="92"/>
  <c r="M38" i="92"/>
  <c r="M37" i="92"/>
  <c r="M36" i="92"/>
  <c r="M35" i="92"/>
  <c r="N39" i="87"/>
  <c r="N36" i="87"/>
  <c r="N35" i="87"/>
  <c r="N28" i="87"/>
  <c r="N72" i="83"/>
  <c r="N67" i="83"/>
  <c r="N66" i="83"/>
  <c r="N65" i="83"/>
  <c r="N64" i="83"/>
  <c r="N61" i="83"/>
  <c r="N60" i="83"/>
  <c r="N59" i="83"/>
  <c r="N58" i="83"/>
  <c r="N57" i="83"/>
  <c r="N56" i="83"/>
  <c r="N52" i="83"/>
  <c r="N51" i="83"/>
  <c r="N50" i="83"/>
  <c r="N49" i="83"/>
  <c r="N48" i="83"/>
  <c r="N47" i="83"/>
  <c r="N46" i="83"/>
  <c r="N45" i="83"/>
  <c r="N44" i="83"/>
  <c r="N43" i="83"/>
  <c r="N42" i="83"/>
  <c r="N41" i="83"/>
  <c r="N40" i="83"/>
  <c r="N39" i="83"/>
  <c r="N37" i="83"/>
  <c r="N36" i="83"/>
  <c r="N35" i="83"/>
  <c r="N34" i="83"/>
  <c r="L35" i="92"/>
  <c r="K35" i="92"/>
  <c r="J35" i="92"/>
  <c r="M34" i="92"/>
  <c r="M33" i="92"/>
  <c r="M32" i="92"/>
  <c r="M31" i="92"/>
  <c r="M30" i="92"/>
  <c r="M29" i="92"/>
  <c r="M28" i="92"/>
  <c r="L28" i="92"/>
  <c r="K28" i="92"/>
  <c r="J28" i="92"/>
  <c r="M39" i="87"/>
  <c r="M38" i="87"/>
  <c r="M37" i="87"/>
  <c r="M36" i="87"/>
  <c r="L36" i="87"/>
  <c r="K36" i="87"/>
  <c r="J36" i="87"/>
  <c r="L32" i="87"/>
  <c r="M33" i="87" s="1"/>
  <c r="K32" i="87"/>
  <c r="M35" i="87" s="1"/>
  <c r="M31" i="87"/>
  <c r="M30" i="87"/>
  <c r="M29" i="87"/>
  <c r="M28" i="87"/>
  <c r="M72" i="83"/>
  <c r="M71" i="83"/>
  <c r="M70" i="83"/>
  <c r="M68" i="83"/>
  <c r="M66" i="83"/>
  <c r="M67" i="83"/>
  <c r="M69" i="83"/>
  <c r="M65" i="83"/>
  <c r="M63" i="83"/>
  <c r="M62" i="83"/>
  <c r="M64" i="83"/>
  <c r="M61" i="83"/>
  <c r="M58" i="83"/>
  <c r="M59" i="83"/>
  <c r="M60" i="83"/>
  <c r="L58" i="83"/>
  <c r="K58" i="83"/>
  <c r="J58" i="83"/>
  <c r="M57" i="83"/>
  <c r="M56" i="83"/>
  <c r="M55" i="83"/>
  <c r="M54" i="83"/>
  <c r="M53" i="83"/>
  <c r="M51" i="83"/>
  <c r="M50" i="83"/>
  <c r="M52" i="83"/>
  <c r="M49" i="83"/>
  <c r="L50" i="83"/>
  <c r="K50" i="83"/>
  <c r="J50" i="83"/>
  <c r="J42" i="83"/>
  <c r="K42" i="83" s="1"/>
  <c r="J66" i="83"/>
  <c r="L66" i="83" s="1"/>
  <c r="J34" i="83"/>
  <c r="K34" i="83" s="1"/>
  <c r="L28" i="87"/>
  <c r="K28" i="87"/>
  <c r="J28" i="87"/>
  <c r="M32" i="87" l="1"/>
  <c r="M34" i="87"/>
  <c r="N29" i="92"/>
  <c r="M34" i="83"/>
  <c r="M37" i="83"/>
  <c r="M40" i="83"/>
  <c r="M35" i="83"/>
  <c r="M41" i="83"/>
  <c r="M36" i="83"/>
  <c r="M39" i="83"/>
  <c r="L34" i="83"/>
  <c r="L42" i="83"/>
  <c r="M43" i="83" s="1"/>
  <c r="K66" i="83"/>
  <c r="M48" i="83" l="1"/>
  <c r="M42" i="83"/>
  <c r="M45" i="83"/>
  <c r="M47" i="83"/>
  <c r="M46" i="83"/>
  <c r="M44" i="83"/>
  <c r="C6" i="48" l="1"/>
  <c r="C5" i="48"/>
  <c r="C7" i="48" l="1"/>
  <c r="D9" i="87"/>
  <c r="D10" i="87" s="1"/>
  <c r="B16" i="87"/>
  <c r="B17" i="87" s="1"/>
  <c r="B18" i="87" s="1"/>
  <c r="B9" i="87"/>
  <c r="B10" i="87" s="1"/>
  <c r="C16" i="92" l="1"/>
  <c r="C17" i="92" s="1"/>
  <c r="C9" i="92"/>
  <c r="C10" i="92" s="1"/>
  <c r="F26" i="83" l="1"/>
  <c r="F27" i="83" s="1"/>
  <c r="C19" i="83"/>
  <c r="C20" i="83" s="1"/>
  <c r="F19" i="83"/>
  <c r="F20" i="83" s="1"/>
  <c r="I20" i="83"/>
  <c r="C26" i="83"/>
  <c r="C27" i="83" s="1"/>
  <c r="G5" i="54" l="1"/>
  <c r="G4" i="54" l="1"/>
  <c r="G3" i="54"/>
  <c r="G6" i="54" l="1"/>
</calcChain>
</file>

<file path=xl/sharedStrings.xml><?xml version="1.0" encoding="utf-8"?>
<sst xmlns="http://schemas.openxmlformats.org/spreadsheetml/2006/main" count="993" uniqueCount="146">
  <si>
    <t>LEVANTAMENTO/GERENCIAMENTO DE RISCOS:</t>
  </si>
  <si>
    <t> </t>
  </si>
  <si>
    <t>OBSERVAÇÕES IMPORTANTES PARA LEVANTAMENTO DE RISCOS:</t>
  </si>
  <si>
    <t>RESPOSTA:</t>
  </si>
  <si>
    <t xml:space="preserve">1. </t>
  </si>
  <si>
    <t>Prazo de entrega diferenciado?</t>
  </si>
  <si>
    <t>NÃO</t>
  </si>
  <si>
    <t>Seção  de Compras - SECOMP /SUCOP / SAD</t>
  </si>
  <si>
    <t>2.</t>
  </si>
  <si>
    <t>Garantia adicional fora a do produto?</t>
  </si>
  <si>
    <t>3.</t>
  </si>
  <si>
    <t>Há serviços de instalação incluído?</t>
  </si>
  <si>
    <t>4.</t>
  </si>
  <si>
    <t>O produto comercializado em dólar?</t>
  </si>
  <si>
    <t>Servidor Responsável: Armindo Dias Filho</t>
  </si>
  <si>
    <t>5.</t>
  </si>
  <si>
    <t>O valor estimado sugere contratação exclusiva para ME e EPP?</t>
  </si>
  <si>
    <t>SIM</t>
  </si>
  <si>
    <t>6.</t>
  </si>
  <si>
    <t>Há, pelo menos, 3 empresas ME e EPP participando da cotação?</t>
  </si>
  <si>
    <t>MAPA COMPARATIVO DE PREÇOS</t>
  </si>
  <si>
    <t>7.</t>
  </si>
  <si>
    <t>Há flagrante diferença de preços entre ME/EPP e ampla concorrência?</t>
  </si>
  <si>
    <t>8.</t>
  </si>
  <si>
    <t>Há indício de monopólio ?</t>
  </si>
  <si>
    <t>Critérios Estatísticos por item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</si>
  <si>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</si>
  <si>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</si>
  <si>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</si>
  <si>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</si>
  <si>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>Critérios Estatísticos gerais</t>
  </si>
  <si>
    <t>11.</t>
  </si>
  <si>
    <t>Observar se os preços de internet não estão abarcando promoções temporais e/ou quantitativas que possam influcienciar no preço de forma. Foi incluído ainda o custos dos fretes</t>
  </si>
  <si>
    <t>ITEM: 01</t>
  </si>
  <si>
    <t>ITEM: 03</t>
  </si>
  <si>
    <t>ITEM: 05</t>
  </si>
  <si>
    <t>ITEM: 07</t>
  </si>
  <si>
    <t>MÉDIA simples dos preços válidos</t>
  </si>
  <si>
    <t>GERENCIAMENTO DOS RISCOS:</t>
  </si>
  <si>
    <t>DESVIO PADRÃO AMOSTRAL</t>
  </si>
  <si>
    <r>
      <t>*</t>
    </r>
    <r>
      <rPr>
        <sz val="11"/>
        <color rgb="FF000000"/>
        <rFont val="Calibri"/>
        <family val="2"/>
      </rPr>
      <t>Os riscos que influenciam diretemente na seleção do fornecedor devem ser encaminhados à Seção de Licitações.</t>
    </r>
  </si>
  <si>
    <t>COEFICIENTE DE VARIAÇÃO (%)</t>
  </si>
  <si>
    <t>Coeficiente de variação</t>
  </si>
  <si>
    <r>
      <t>*</t>
    </r>
    <r>
      <rPr>
        <sz val="11"/>
        <color rgb="FF000000"/>
        <rFont val="Calibri"/>
        <family val="2"/>
      </rPr>
      <t xml:space="preserve"> Juntar aos autos a relação de possíveis fornecedores que foram consultados e não enviaram propostas.</t>
    </r>
  </si>
  <si>
    <t>MÉTODO ESTATÍSCO</t>
  </si>
  <si>
    <t xml:space="preserve">&lt; </t>
  </si>
  <si>
    <t>MÉDIA</t>
  </si>
  <si>
    <r>
      <t>*</t>
    </r>
    <r>
      <rPr>
        <sz val="11"/>
        <color rgb="FF000000"/>
        <rFont val="Calibri"/>
        <family val="2"/>
      </rPr>
      <t>Observar se há proposta direta com fornecedor que também esteja fornecendo para a administração (ARP e contratos) em preço manifestamente inferior, com vistas ao questionamento e análise crítica.</t>
    </r>
  </si>
  <si>
    <t>PREÇO MÍNIMO</t>
  </si>
  <si>
    <t xml:space="preserve">&gt; </t>
  </si>
  <si>
    <t>MEDIANA</t>
  </si>
  <si>
    <t>ITEM: 02</t>
  </si>
  <si>
    <t>ITEM: 04</t>
  </si>
  <si>
    <t>ITEM: 06</t>
  </si>
  <si>
    <t>ITEM</t>
  </si>
  <si>
    <t>ESPECIFICAÇÃO / FORMATO</t>
  </si>
  <si>
    <t>UND</t>
  </si>
  <si>
    <t>QTD.</t>
  </si>
  <si>
    <t>COTAÇÕES</t>
  </si>
  <si>
    <t>FONTE</t>
  </si>
  <si>
    <t>EMPRESAS</t>
  </si>
  <si>
    <t>PORTE</t>
  </si>
  <si>
    <t>VALOR
UNIT.</t>
  </si>
  <si>
    <t>MÉDIA
valores</t>
  </si>
  <si>
    <t>25% acima média</t>
  </si>
  <si>
    <t>&lt;
75% da média</t>
  </si>
  <si>
    <t>AVALIÇÃO</t>
  </si>
  <si>
    <t>OBSERVAÇÕES
AVALIAÇÃO</t>
  </si>
  <si>
    <t>MÉDIAS/MEDIANA</t>
  </si>
  <si>
    <t>Valor unit.</t>
  </si>
  <si>
    <t>Valor total</t>
  </si>
  <si>
    <t>ME</t>
  </si>
  <si>
    <t xml:space="preserve"> Da média dos preços obtidos
 </t>
  </si>
  <si>
    <t>EPP</t>
  </si>
  <si>
    <t xml:space="preserve">Superior a média dos preços obtidos - </t>
  </si>
  <si>
    <t>Da média dos preços obtidos</t>
  </si>
  <si>
    <t>ITEM: 08</t>
  </si>
  <si>
    <t>ITEM: 10</t>
  </si>
  <si>
    <t>25% acima /média</t>
  </si>
  <si>
    <t>&lt; 75% da media</t>
  </si>
  <si>
    <t xml:space="preserve">abaixo da  média dos preços obtidos 
</t>
  </si>
  <si>
    <t>TOTAL</t>
  </si>
  <si>
    <t>Preços execessivamene elevados: superior a 25% da média do rol de preços validos</t>
  </si>
  <si>
    <t>Inexequível: inferior a 75% da média do rol de preços validos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</si>
  <si>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</si>
  <si>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</si>
  <si>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</si>
  <si>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</si>
  <si>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</si>
  <si>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</si>
  <si>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</si>
  <si>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</si>
  <si>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</si>
  <si>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</si>
  <si>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</si>
  <si>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</si>
  <si>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</si>
  <si>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</si>
  <si>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</si>
  <si>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</si>
  <si>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</si>
  <si>
    <t>TOTAL DOS GRUPOS/ITENS</t>
  </si>
  <si>
    <t>GRUPO/ITEM</t>
  </si>
  <si>
    <t>MODALIDADE</t>
  </si>
  <si>
    <t>Lote 1</t>
  </si>
  <si>
    <t>Lote 2</t>
  </si>
  <si>
    <t>Lote 3</t>
  </si>
  <si>
    <t>TOTAL - licitação</t>
  </si>
  <si>
    <t>superior que média dos preços obtidos</t>
  </si>
  <si>
    <t>Armindo Dias Filho</t>
  </si>
  <si>
    <t>Técnico Judiciário</t>
  </si>
  <si>
    <t xml:space="preserve">	
Placa de homenagem em aço inox, medindo 30x20cm, gravação por fotocorrosão, acompanhada por estojo de veludo de cor preta, conforme modelo constante do Anexo II do Termo de Referência - Módulo I do Edital, item 01, medindo 36x26com.Obs.: os dizeres da placa serão fornecidos pelo conselho da justiça federal, juntamente com a ordem de fornecimento.</t>
  </si>
  <si>
    <t xml:space="preserve">	
Prismas em acrílico, medindo 200mmx60mmx30mm. Preço por unidade.</t>
  </si>
  <si>
    <t>Confecção de placas de homenagens em aço escovado, gravação em serigrafia medindo 200mmX140mm com aplicação de verniz. (modelo Anexo II do Termo de Referência – Módulo I do Edital, item 04). Cada placa de homenagem, independentemente do tipo de gravação, deverá conter o Brasão da República, medindo 15mm de altura, produzido em metal fundido com banho dourado e pintura nas cores oficiais. Obs.: os dizeres da placa serão fornecidos pelo conselho da justiça federal, juntamente com a ordem de fornecimento.</t>
  </si>
  <si>
    <t xml:space="preserve">	
Estojo para placas medindo 230mmx180mm, revestido na parte interna e externa em veludo nacional, na cor azul marinho, com recuo interno, para encaixe da placa medindo 200mmx140mm</t>
  </si>
  <si>
    <t xml:space="preserve">	
Moldura AF 15 perfil em ALUMÍNIO FOSCO com suporte de fixação, montada preço por metro linear.</t>
  </si>
  <si>
    <t>M linear</t>
  </si>
  <si>
    <t xml:space="preserve">	
VIDRO ANTIRREFLEXO 2MM, montado preço por metro quadrado.</t>
  </si>
  <si>
    <t>M²</t>
  </si>
  <si>
    <t xml:space="preserve">	
FUNDO EM DURATEX 3MM (chapa de madeira de alta densidade) montado preço por metro quadrado.</t>
  </si>
  <si>
    <t xml:space="preserve">	
Troféu em acrílico transparente 6mm, e acrílico dourado espelhado 3mm, tamanho 35 x 25cm, corte lazer co2</t>
  </si>
  <si>
    <t>Acrinox Com Peças Acril. Ltda                              05.319.327/0001-44</t>
  </si>
  <si>
    <t>D'Colar Graf. Etiquetas Ltda                              16.640.717/0001-38</t>
  </si>
  <si>
    <t>Exec. C. E Seg., C. Eng. Ltda08.438.039/0001-05</t>
  </si>
  <si>
    <t>FF Graf. E Copiadora Ltda     31.616.571/0001-89</t>
  </si>
  <si>
    <t>Josihel de Andrade Silva     19.963.234/0001-63</t>
  </si>
  <si>
    <t>A Casa das Molduras Ltda
03.572.464/0001-60</t>
  </si>
  <si>
    <t>Metal Graph Grav. Metais Ltda                              05.633.047/0001-06</t>
  </si>
  <si>
    <t>Vilas Boas Criações Acr. Ltda                                                 10.875.062/0001-09</t>
  </si>
  <si>
    <t>ITEM: 9</t>
  </si>
  <si>
    <t>Processo SEI n. 0000073-98.2023.4.90.8000</t>
  </si>
  <si>
    <t>Objeto: Confecções de placas, prismas e troféus</t>
  </si>
  <si>
    <t>Contrato CJF n. 2/2022</t>
  </si>
  <si>
    <t>Confecção de placa de homenagem em acrílico 6mm, tamanho 20 x 14cm, impressão UV, cortada a lazer co², com estojo de veludo na cor preta</t>
  </si>
  <si>
    <t>Proposta Comercial</t>
  </si>
  <si>
    <t>Fornecedor</t>
  </si>
  <si>
    <t>Fonecedor</t>
  </si>
  <si>
    <t>Brasília- DF, 4/4/2023</t>
  </si>
  <si>
    <t>Alia Com. E Serv. Sinalização Ltda                       25.333.150/0001-48</t>
  </si>
  <si>
    <t xml:space="preserve">O Ateliê da Moldura Ltda           17.746.617/0001-53                </t>
  </si>
  <si>
    <t>DEMAIS</t>
  </si>
  <si>
    <t>Augustus S. quadros e M. Ltda        31.658.284/0001-31</t>
  </si>
  <si>
    <t xml:space="preserve">abaixo da  média dos preços obtidos </t>
  </si>
  <si>
    <t>Confecção de plaquetas em aço escovado com gravação em baixo relevo medindo 25mmX120mm para molduras dos ministros</t>
  </si>
  <si>
    <t>Contrato</t>
  </si>
  <si>
    <r>
      <t>Observações</t>
    </r>
    <r>
      <rPr>
        <sz val="10"/>
        <color rgb="FF000000"/>
        <rFont val="Arial"/>
        <family val="2"/>
      </rPr>
      <t xml:space="preserve">:
</t>
    </r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O parâmetro utilizado na pesquisa foi com base em  proposta de fornecedores; e preços de sítios eletrônicos e especializados, conforme os termos II, III e IV do art. 5º da IN n. 65/2021, do Ministério da Economia. 
</t>
    </r>
    <r>
      <rPr>
        <b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. As cotações que estão com a fonte na cor </t>
    </r>
    <r>
      <rPr>
        <sz val="10"/>
        <color theme="4" tint="0.39997558519241921"/>
        <rFont val="Arial"/>
        <family val="2"/>
      </rPr>
      <t>azul</t>
    </r>
    <r>
      <rPr>
        <sz val="10"/>
        <color rgb="FF000000"/>
        <rFont val="Arial"/>
        <family val="2"/>
      </rPr>
      <t xml:space="preserve"> se referem a preço público do Contrato do CJF.
</t>
    </r>
    <r>
      <rPr>
        <b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.  Ainda, conforme o Manual de Pesquisa de Preços do STJ (versão 2021), foram desconsiderados os que são superiores a 25% da media total (geral), assim como os inferiores a 75% da mesma média, inclusive os preços públicos, a despeito do disposto no citado manual, em razão de aplicar o mesmo entendimentos para preços que muito destoam da média. A excessão a essa aplicabilidade foi o item n. 2 do lote 1, em que foram considerados todos os preços, devido não possuir preço(s) válidos, e calculada a MEDIANA.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</si>
</sst>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5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5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5"/>
      <color rgb="FF373545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4" tint="0.39997558519241921"/>
      <name val="Arial"/>
      <family val="2"/>
    </font>
    <font>
      <sz val="12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3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E6EEF0"/>
        <bgColor rgb="FF000000"/>
      </patternFill>
    </fill>
    <fill>
      <patternFill patternType="solid">
        <fgColor rgb="FFC7E4D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99"/>
      </patternFill>
    </fill>
  </fills>
  <borders count="1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12" fillId="0" borderId="24" applyNumberFormat="0" applyFill="0" applyAlignment="0" applyProtection="0"/>
    <xf numFmtId="0" fontId="6" fillId="11" borderId="0" applyNumberFormat="0" applyBorder="0" applyAlignment="0" applyProtection="0"/>
    <xf numFmtId="0" fontId="17" fillId="0" borderId="27" applyNumberFormat="0" applyFill="0" applyAlignment="0" applyProtection="0"/>
    <xf numFmtId="9" fontId="6" fillId="0" borderId="0" applyFont="0" applyFill="0" applyBorder="0" applyAlignment="0" applyProtection="0"/>
    <xf numFmtId="0" fontId="18" fillId="12" borderId="0" applyNumberFormat="0" applyBorder="0" applyAlignment="0" applyProtection="0"/>
    <xf numFmtId="44" fontId="6" fillId="0" borderId="0" applyFont="0" applyFill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37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9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0" applyNumberFormat="1"/>
    <xf numFmtId="0" fontId="4" fillId="9" borderId="1" xfId="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44" fontId="4" fillId="0" borderId="0" xfId="8" applyNumberFormat="1" applyFont="1" applyFill="1" applyBorder="1" applyAlignment="1">
      <alignment horizontal="center" vertical="center"/>
    </xf>
    <xf numFmtId="44" fontId="11" fillId="0" borderId="0" xfId="7" applyNumberFormat="1" applyFont="1" applyFill="1" applyBorder="1" applyAlignment="1">
      <alignment vertical="center"/>
    </xf>
    <xf numFmtId="0" fontId="11" fillId="7" borderId="1" xfId="6" applyFont="1" applyBorder="1" applyAlignment="1">
      <alignment vertical="center"/>
    </xf>
    <xf numFmtId="0" fontId="11" fillId="8" borderId="1" xfId="7" applyFont="1" applyBorder="1" applyAlignment="1">
      <alignment vertical="center"/>
    </xf>
    <xf numFmtId="44" fontId="0" fillId="0" borderId="0" xfId="0" applyNumberFormat="1" applyAlignment="1">
      <alignment vertical="center" wrapText="1"/>
    </xf>
    <xf numFmtId="0" fontId="20" fillId="0" borderId="0" xfId="0" applyFont="1" applyAlignment="1">
      <alignment horizontal="center"/>
    </xf>
    <xf numFmtId="0" fontId="4" fillId="11" borderId="30" xfId="10" applyFont="1" applyBorder="1"/>
    <xf numFmtId="0" fontId="6" fillId="11" borderId="23" xfId="10" applyBorder="1"/>
    <xf numFmtId="0" fontId="0" fillId="0" borderId="23" xfId="0" applyBorder="1"/>
    <xf numFmtId="0" fontId="0" fillId="0" borderId="32" xfId="0" applyBorder="1"/>
    <xf numFmtId="0" fontId="14" fillId="0" borderId="29" xfId="0" applyFont="1" applyBorder="1" applyAlignment="1">
      <alignment horizontal="left" vertical="center"/>
    </xf>
    <xf numFmtId="164" fontId="14" fillId="0" borderId="33" xfId="0" applyNumberFormat="1" applyFont="1" applyBorder="1" applyAlignment="1">
      <alignment horizontal="left"/>
    </xf>
    <xf numFmtId="2" fontId="14" fillId="0" borderId="33" xfId="0" applyNumberFormat="1" applyFont="1" applyBorder="1" applyAlignment="1">
      <alignment horizontal="left"/>
    </xf>
    <xf numFmtId="0" fontId="18" fillId="12" borderId="0" xfId="13" applyBorder="1" applyAlignment="1">
      <alignment horizontal="left"/>
    </xf>
    <xf numFmtId="0" fontId="0" fillId="0" borderId="34" xfId="0" applyBorder="1"/>
    <xf numFmtId="0" fontId="0" fillId="0" borderId="31" xfId="0" applyBorder="1"/>
    <xf numFmtId="164" fontId="10" fillId="8" borderId="1" xfId="7" applyNumberFormat="1" applyBorder="1" applyAlignment="1">
      <alignment vertical="center"/>
    </xf>
    <xf numFmtId="44" fontId="14" fillId="2" borderId="21" xfId="14" applyFont="1" applyFill="1" applyBorder="1" applyAlignment="1">
      <alignment horizontal="right" vertical="center"/>
    </xf>
    <xf numFmtId="44" fontId="0" fillId="0" borderId="0" xfId="0" applyNumberFormat="1" applyAlignment="1">
      <alignment horizontal="center" vertical="center" wrapText="1"/>
    </xf>
    <xf numFmtId="0" fontId="0" fillId="0" borderId="29" xfId="0" applyBorder="1"/>
    <xf numFmtId="0" fontId="4" fillId="0" borderId="0" xfId="10" applyFont="1" applyFill="1" applyBorder="1"/>
    <xf numFmtId="0" fontId="6" fillId="0" borderId="0" xfId="10" applyFill="1" applyBorder="1"/>
    <xf numFmtId="0" fontId="4" fillId="0" borderId="29" xfId="10" applyFont="1" applyFill="1" applyBorder="1"/>
    <xf numFmtId="0" fontId="4" fillId="19" borderId="38" xfId="19" applyFont="1" applyBorder="1" applyAlignment="1">
      <alignment horizontal="left" vertical="center"/>
    </xf>
    <xf numFmtId="44" fontId="6" fillId="19" borderId="38" xfId="19" applyNumberFormat="1" applyBorder="1" applyAlignment="1">
      <alignment horizontal="center" vertical="center"/>
    </xf>
    <xf numFmtId="0" fontId="6" fillId="19" borderId="38" xfId="19" applyBorder="1"/>
    <xf numFmtId="9" fontId="26" fillId="16" borderId="0" xfId="16" applyNumberFormat="1" applyAlignment="1">
      <alignment horizontal="center" vertical="center"/>
    </xf>
    <xf numFmtId="9" fontId="25" fillId="15" borderId="0" xfId="15" applyNumberFormat="1" applyAlignment="1">
      <alignment horizontal="center" vertical="center"/>
    </xf>
    <xf numFmtId="44" fontId="6" fillId="19" borderId="0" xfId="19" quotePrefix="1" applyNumberFormat="1" applyAlignment="1">
      <alignment horizontal="left" vertical="center"/>
    </xf>
    <xf numFmtId="44" fontId="6" fillId="19" borderId="0" xfId="19" applyNumberFormat="1" applyBorder="1" applyAlignment="1">
      <alignment horizontal="center" vertical="top" wrapText="1"/>
    </xf>
    <xf numFmtId="9" fontId="6" fillId="0" borderId="0" xfId="18" applyNumberFormat="1" applyFill="1" applyAlignment="1">
      <alignment horizontal="center" vertical="center"/>
    </xf>
    <xf numFmtId="44" fontId="6" fillId="0" borderId="0" xfId="18" quotePrefix="1" applyNumberFormat="1" applyFill="1" applyAlignment="1">
      <alignment horizontal="left" vertical="center"/>
    </xf>
    <xf numFmtId="44" fontId="4" fillId="19" borderId="0" xfId="19" applyNumberFormat="1" applyFont="1" applyAlignment="1">
      <alignment horizontal="left" vertical="top"/>
    </xf>
    <xf numFmtId="44" fontId="6" fillId="19" borderId="0" xfId="19" applyNumberFormat="1" applyAlignment="1">
      <alignment horizontal="left" vertical="center"/>
    </xf>
    <xf numFmtId="44" fontId="6" fillId="19" borderId="0" xfId="19" applyNumberFormat="1" applyAlignment="1">
      <alignment horizontal="center" vertical="center"/>
    </xf>
    <xf numFmtId="44" fontId="14" fillId="0" borderId="0" xfId="0" quotePrefix="1" applyNumberFormat="1" applyFont="1" applyAlignment="1">
      <alignment horizontal="left" vertical="center"/>
    </xf>
    <xf numFmtId="9" fontId="27" fillId="17" borderId="37" xfId="17" applyNumberForma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40" xfId="9" applyFont="1" applyBorder="1" applyAlignment="1">
      <alignment horizontal="center"/>
    </xf>
    <xf numFmtId="0" fontId="28" fillId="0" borderId="0" xfId="9" applyFont="1" applyBorder="1" applyAlignment="1">
      <alignment horizontal="center"/>
    </xf>
    <xf numFmtId="0" fontId="17" fillId="0" borderId="27" xfId="11" applyFill="1" applyAlignment="1">
      <alignment horizontal="left" vertical="center"/>
    </xf>
    <xf numFmtId="0" fontId="17" fillId="0" borderId="27" xfId="11" applyFill="1"/>
    <xf numFmtId="0" fontId="17" fillId="0" borderId="27" xfId="11" applyFill="1" applyAlignment="1">
      <alignment horizontal="center" vertical="center"/>
    </xf>
    <xf numFmtId="44" fontId="17" fillId="0" borderId="27" xfId="11" applyNumberFormat="1" applyFill="1" applyAlignment="1">
      <alignment horizontal="center" vertical="center"/>
    </xf>
    <xf numFmtId="44" fontId="6" fillId="0" borderId="0" xfId="19" applyNumberFormat="1" applyFill="1" applyAlignment="1">
      <alignment horizontal="center" vertical="center"/>
    </xf>
    <xf numFmtId="44" fontId="20" fillId="13" borderId="41" xfId="0" applyNumberFormat="1" applyFont="1" applyFill="1" applyBorder="1" applyAlignment="1">
      <alignment horizontal="left" vertical="top" wrapText="1"/>
    </xf>
    <xf numFmtId="0" fontId="29" fillId="0" borderId="40" xfId="9" applyFont="1" applyBorder="1" applyAlignment="1">
      <alignment horizontal="center"/>
    </xf>
    <xf numFmtId="0" fontId="29" fillId="0" borderId="0" xfId="9" applyFont="1" applyBorder="1" applyAlignment="1">
      <alignment horizontal="center"/>
    </xf>
    <xf numFmtId="44" fontId="6" fillId="19" borderId="0" xfId="19" applyNumberFormat="1" applyAlignment="1">
      <alignment horizontal="left" vertical="top"/>
    </xf>
    <xf numFmtId="44" fontId="15" fillId="2" borderId="4" xfId="0" applyNumberFormat="1" applyFont="1" applyFill="1" applyBorder="1" applyAlignment="1">
      <alignment horizontal="center" vertical="center"/>
    </xf>
    <xf numFmtId="44" fontId="15" fillId="2" borderId="12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44" fontId="20" fillId="13" borderId="42" xfId="0" applyNumberFormat="1" applyFont="1" applyFill="1" applyBorder="1" applyAlignment="1">
      <alignment horizontal="left" vertical="center" wrapText="1"/>
    </xf>
    <xf numFmtId="44" fontId="19" fillId="13" borderId="0" xfId="0" applyNumberFormat="1" applyFont="1" applyFill="1" applyAlignment="1">
      <alignment horizontal="center" vertical="center" wrapText="1"/>
    </xf>
    <xf numFmtId="44" fontId="0" fillId="13" borderId="0" xfId="0" applyNumberFormat="1" applyFill="1" applyAlignment="1">
      <alignment horizontal="left" vertical="top" wrapText="1"/>
    </xf>
    <xf numFmtId="44" fontId="0" fillId="13" borderId="78" xfId="0" applyNumberFormat="1" applyFill="1" applyBorder="1" applyAlignment="1">
      <alignment horizontal="left" vertical="center" wrapText="1"/>
    </xf>
    <xf numFmtId="44" fontId="13" fillId="7" borderId="85" xfId="6" applyNumberFormat="1" applyFont="1" applyBorder="1" applyAlignment="1">
      <alignment horizontal="center" vertical="center" wrapText="1"/>
    </xf>
    <xf numFmtId="44" fontId="13" fillId="7" borderId="87" xfId="6" applyNumberFormat="1" applyFont="1" applyBorder="1" applyAlignment="1">
      <alignment horizontal="center" vertical="center" wrapText="1"/>
    </xf>
    <xf numFmtId="44" fontId="0" fillId="13" borderId="89" xfId="0" applyNumberFormat="1" applyFill="1" applyBorder="1" applyAlignment="1">
      <alignment horizontal="left" vertical="center" wrapText="1"/>
    </xf>
    <xf numFmtId="9" fontId="24" fillId="13" borderId="91" xfId="12" applyFont="1" applyFill="1" applyBorder="1" applyAlignment="1">
      <alignment horizontal="center" vertical="center"/>
    </xf>
    <xf numFmtId="44" fontId="20" fillId="13" borderId="90" xfId="0" applyNumberFormat="1" applyFont="1" applyFill="1" applyBorder="1" applyAlignment="1">
      <alignment horizontal="left" vertical="center" wrapText="1"/>
    </xf>
    <xf numFmtId="44" fontId="20" fillId="13" borderId="0" xfId="0" applyNumberFormat="1" applyFont="1" applyFill="1" applyAlignment="1">
      <alignment horizontal="left" vertical="center" wrapText="1"/>
    </xf>
    <xf numFmtId="0" fontId="34" fillId="0" borderId="0" xfId="9" applyFont="1" applyFill="1" applyBorder="1" applyAlignment="1">
      <alignment vertical="top"/>
    </xf>
    <xf numFmtId="0" fontId="35" fillId="0" borderId="0" xfId="0" applyFont="1"/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8" fillId="21" borderId="36" xfId="0" applyFont="1" applyFill="1" applyBorder="1"/>
    <xf numFmtId="0" fontId="33" fillId="21" borderId="36" xfId="0" applyFont="1" applyFill="1" applyBorder="1"/>
    <xf numFmtId="0" fontId="33" fillId="21" borderId="1" xfId="0" applyFont="1" applyFill="1" applyBorder="1"/>
    <xf numFmtId="0" fontId="33" fillId="21" borderId="2" xfId="0" applyFont="1" applyFill="1" applyBorder="1"/>
    <xf numFmtId="0" fontId="33" fillId="21" borderId="65" xfId="0" applyFont="1" applyFill="1" applyBorder="1"/>
    <xf numFmtId="0" fontId="38" fillId="21" borderId="91" xfId="0" applyFont="1" applyFill="1" applyBorder="1"/>
    <xf numFmtId="0" fontId="38" fillId="21" borderId="90" xfId="0" applyFont="1" applyFill="1" applyBorder="1"/>
    <xf numFmtId="0" fontId="33" fillId="21" borderId="90" xfId="0" applyFont="1" applyFill="1" applyBorder="1"/>
    <xf numFmtId="0" fontId="33" fillId="21" borderId="97" xfId="0" applyFont="1" applyFill="1" applyBorder="1"/>
    <xf numFmtId="0" fontId="38" fillId="21" borderId="98" xfId="0" applyFont="1" applyFill="1" applyBorder="1"/>
    <xf numFmtId="0" fontId="33" fillId="21" borderId="99" xfId="0" applyFont="1" applyFill="1" applyBorder="1"/>
    <xf numFmtId="0" fontId="33" fillId="21" borderId="0" xfId="0" applyFont="1" applyFill="1"/>
    <xf numFmtId="0" fontId="39" fillId="21" borderId="0" xfId="0" applyFont="1" applyFill="1"/>
    <xf numFmtId="0" fontId="33" fillId="21" borderId="79" xfId="0" applyFont="1" applyFill="1" applyBorder="1"/>
    <xf numFmtId="0" fontId="33" fillId="21" borderId="94" xfId="0" applyFont="1" applyFill="1" applyBorder="1"/>
    <xf numFmtId="0" fontId="39" fillId="21" borderId="94" xfId="0" applyFont="1" applyFill="1" applyBorder="1"/>
    <xf numFmtId="0" fontId="41" fillId="21" borderId="94" xfId="0" applyFont="1" applyFill="1" applyBorder="1"/>
    <xf numFmtId="0" fontId="39" fillId="21" borderId="88" xfId="0" applyFont="1" applyFill="1" applyBorder="1"/>
    <xf numFmtId="0" fontId="33" fillId="21" borderId="89" xfId="0" applyFont="1" applyFill="1" applyBorder="1"/>
    <xf numFmtId="0" fontId="33" fillId="21" borderId="100" xfId="0" applyFont="1" applyFill="1" applyBorder="1"/>
    <xf numFmtId="0" fontId="33" fillId="21" borderId="94" xfId="0" applyFont="1" applyFill="1" applyBorder="1" applyAlignment="1">
      <alignment vertical="center"/>
    </xf>
    <xf numFmtId="0" fontId="38" fillId="21" borderId="97" xfId="0" applyFont="1" applyFill="1" applyBorder="1"/>
    <xf numFmtId="0" fontId="38" fillId="21" borderId="99" xfId="0" applyFont="1" applyFill="1" applyBorder="1"/>
    <xf numFmtId="0" fontId="39" fillId="21" borderId="79" xfId="0" applyFont="1" applyFill="1" applyBorder="1"/>
    <xf numFmtId="0" fontId="41" fillId="21" borderId="100" xfId="0" applyFont="1" applyFill="1" applyBorder="1" applyAlignment="1">
      <alignment vertical="top" wrapText="1"/>
    </xf>
    <xf numFmtId="0" fontId="40" fillId="21" borderId="0" xfId="0" applyFont="1" applyFill="1" applyAlignment="1">
      <alignment wrapText="1"/>
    </xf>
    <xf numFmtId="44" fontId="16" fillId="13" borderId="105" xfId="0" applyNumberFormat="1" applyFont="1" applyFill="1" applyBorder="1" applyAlignment="1">
      <alignment horizontal="center" vertical="center"/>
    </xf>
    <xf numFmtId="164" fontId="16" fillId="10" borderId="106" xfId="0" applyNumberFormat="1" applyFont="1" applyFill="1" applyBorder="1" applyAlignment="1">
      <alignment vertical="center"/>
    </xf>
    <xf numFmtId="44" fontId="16" fillId="13" borderId="58" xfId="0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44" fontId="6" fillId="19" borderId="39" xfId="19" applyNumberFormat="1" applyBorder="1" applyAlignment="1">
      <alignment horizontal="left" vertical="top" wrapText="1"/>
    </xf>
    <xf numFmtId="0" fontId="41" fillId="21" borderId="94" xfId="0" applyFont="1" applyFill="1" applyBorder="1" applyAlignment="1">
      <alignment wrapText="1"/>
    </xf>
    <xf numFmtId="0" fontId="41" fillId="21" borderId="0" xfId="0" applyFont="1" applyFill="1" applyAlignment="1">
      <alignment wrapText="1"/>
    </xf>
    <xf numFmtId="44" fontId="30" fillId="2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left" vertical="center"/>
    </xf>
    <xf numFmtId="0" fontId="18" fillId="12" borderId="79" xfId="13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30" fillId="0" borderId="117" xfId="0" applyFont="1" applyBorder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44" fontId="14" fillId="0" borderId="0" xfId="19" applyNumberFormat="1" applyFont="1" applyFill="1" applyAlignment="1">
      <alignment horizontal="center" vertical="center"/>
    </xf>
    <xf numFmtId="0" fontId="45" fillId="2" borderId="46" xfId="0" applyFont="1" applyFill="1" applyBorder="1" applyAlignment="1">
      <alignment horizontal="center" vertical="center" wrapText="1"/>
    </xf>
    <xf numFmtId="44" fontId="30" fillId="2" borderId="45" xfId="0" applyNumberFormat="1" applyFont="1" applyFill="1" applyBorder="1" applyAlignment="1">
      <alignment horizontal="center" vertical="center" wrapText="1"/>
    </xf>
    <xf numFmtId="44" fontId="30" fillId="2" borderId="5" xfId="0" applyNumberFormat="1" applyFont="1" applyFill="1" applyBorder="1" applyAlignment="1">
      <alignment horizontal="center" vertical="center" wrapText="1"/>
    </xf>
    <xf numFmtId="164" fontId="24" fillId="10" borderId="124" xfId="0" applyNumberFormat="1" applyFont="1" applyFill="1" applyBorder="1" applyAlignment="1">
      <alignment horizontal="center" vertical="center"/>
    </xf>
    <xf numFmtId="44" fontId="15" fillId="2" borderId="8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9" fontId="24" fillId="13" borderId="104" xfId="12" applyFont="1" applyFill="1" applyBorder="1" applyAlignment="1">
      <alignment horizontal="center" vertical="center"/>
    </xf>
    <xf numFmtId="44" fontId="14" fillId="13" borderId="49" xfId="0" applyNumberFormat="1" applyFont="1" applyFill="1" applyBorder="1" applyAlignment="1">
      <alignment horizontal="center" vertical="center" wrapText="1"/>
    </xf>
    <xf numFmtId="44" fontId="19" fillId="13" borderId="0" xfId="0" applyNumberFormat="1" applyFont="1" applyFill="1" applyBorder="1" applyAlignment="1">
      <alignment horizontal="center" vertical="center" wrapText="1"/>
    </xf>
    <xf numFmtId="9" fontId="16" fillId="13" borderId="128" xfId="12" applyFont="1" applyFill="1" applyBorder="1" applyAlignment="1">
      <alignment horizontal="center" vertical="center"/>
    </xf>
    <xf numFmtId="44" fontId="14" fillId="13" borderId="6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2" borderId="0" xfId="0" applyFill="1"/>
    <xf numFmtId="9" fontId="16" fillId="13" borderId="18" xfId="12" applyFont="1" applyFill="1" applyBorder="1" applyAlignment="1">
      <alignment horizontal="center" vertical="center"/>
    </xf>
    <xf numFmtId="44" fontId="14" fillId="13" borderId="43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8" fillId="2" borderId="0" xfId="13" applyFill="1" applyBorder="1" applyAlignment="1">
      <alignment horizontal="left"/>
    </xf>
    <xf numFmtId="0" fontId="0" fillId="2" borderId="0" xfId="0" applyFill="1" applyBorder="1"/>
    <xf numFmtId="0" fontId="4" fillId="2" borderId="0" xfId="10" applyFont="1" applyFill="1" applyBorder="1"/>
    <xf numFmtId="0" fontId="14" fillId="2" borderId="29" xfId="0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/>
    </xf>
    <xf numFmtId="2" fontId="14" fillId="2" borderId="0" xfId="0" applyNumberFormat="1" applyFont="1" applyFill="1" applyBorder="1" applyAlignment="1">
      <alignment horizontal="left"/>
    </xf>
    <xf numFmtId="164" fontId="14" fillId="2" borderId="33" xfId="0" applyNumberFormat="1" applyFont="1" applyFill="1" applyBorder="1" applyAlignment="1">
      <alignment horizontal="left"/>
    </xf>
    <xf numFmtId="0" fontId="0" fillId="2" borderId="33" xfId="0" applyFill="1" applyBorder="1"/>
    <xf numFmtId="0" fontId="4" fillId="2" borderId="29" xfId="10" applyFont="1" applyFill="1" applyBorder="1"/>
    <xf numFmtId="2" fontId="14" fillId="2" borderId="33" xfId="0" applyNumberFormat="1" applyFont="1" applyFill="1" applyBorder="1" applyAlignment="1">
      <alignment horizontal="left"/>
    </xf>
    <xf numFmtId="0" fontId="0" fillId="2" borderId="34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25" xfId="0" applyFill="1" applyBorder="1"/>
    <xf numFmtId="0" fontId="0" fillId="2" borderId="23" xfId="0" applyFill="1" applyBorder="1"/>
    <xf numFmtId="0" fontId="6" fillId="2" borderId="90" xfId="10" applyFill="1" applyBorder="1"/>
    <xf numFmtId="0" fontId="0" fillId="2" borderId="90" xfId="0" applyFill="1" applyBorder="1"/>
    <xf numFmtId="0" fontId="0" fillId="2" borderId="97" xfId="0" applyFill="1" applyBorder="1"/>
    <xf numFmtId="0" fontId="6" fillId="2" borderId="23" xfId="10" applyFill="1" applyBorder="1"/>
    <xf numFmtId="0" fontId="14" fillId="2" borderId="94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64" fontId="14" fillId="2" borderId="0" xfId="0" applyNumberFormat="1" applyFont="1" applyFill="1" applyAlignment="1">
      <alignment horizontal="left"/>
    </xf>
    <xf numFmtId="164" fontId="14" fillId="2" borderId="79" xfId="0" applyNumberFormat="1" applyFont="1" applyFill="1" applyBorder="1" applyAlignment="1">
      <alignment horizontal="left"/>
    </xf>
    <xf numFmtId="2" fontId="14" fillId="2" borderId="0" xfId="0" applyNumberFormat="1" applyFont="1" applyFill="1" applyAlignment="1">
      <alignment horizontal="left"/>
    </xf>
    <xf numFmtId="2" fontId="14" fillId="2" borderId="79" xfId="0" applyNumberFormat="1" applyFont="1" applyFill="1" applyBorder="1" applyAlignment="1">
      <alignment horizontal="left"/>
    </xf>
    <xf numFmtId="0" fontId="0" fillId="2" borderId="94" xfId="0" applyFill="1" applyBorder="1"/>
    <xf numFmtId="0" fontId="0" fillId="2" borderId="79" xfId="0" applyFill="1" applyBorder="1"/>
    <xf numFmtId="0" fontId="0" fillId="2" borderId="88" xfId="0" applyFill="1" applyBorder="1"/>
    <xf numFmtId="0" fontId="0" fillId="2" borderId="89" xfId="0" applyFill="1" applyBorder="1"/>
    <xf numFmtId="0" fontId="4" fillId="22" borderId="91" xfId="10" applyFont="1" applyFill="1" applyBorder="1"/>
    <xf numFmtId="0" fontId="6" fillId="22" borderId="90" xfId="10" applyFill="1" applyBorder="1"/>
    <xf numFmtId="0" fontId="4" fillId="22" borderId="23" xfId="10" applyFont="1" applyFill="1" applyBorder="1"/>
    <xf numFmtId="0" fontId="4" fillId="22" borderId="30" xfId="10" applyFont="1" applyFill="1" applyBorder="1"/>
    <xf numFmtId="0" fontId="0" fillId="22" borderId="32" xfId="0" applyFill="1" applyBorder="1"/>
    <xf numFmtId="0" fontId="4" fillId="22" borderId="29" xfId="10" applyFont="1" applyFill="1" applyBorder="1"/>
    <xf numFmtId="0" fontId="0" fillId="22" borderId="33" xfId="0" applyFill="1" applyBorder="1"/>
    <xf numFmtId="44" fontId="0" fillId="13" borderId="131" xfId="0" applyNumberFormat="1" applyFill="1" applyBorder="1" applyAlignment="1">
      <alignment horizontal="left" vertical="top" wrapText="1"/>
    </xf>
    <xf numFmtId="44" fontId="30" fillId="2" borderId="8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44" fontId="19" fillId="13" borderId="41" xfId="0" applyNumberFormat="1" applyFont="1" applyFill="1" applyBorder="1" applyAlignment="1">
      <alignment horizontal="center" vertical="center" wrapText="1"/>
    </xf>
    <xf numFmtId="44" fontId="19" fillId="13" borderId="129" xfId="0" applyNumberFormat="1" applyFont="1" applyFill="1" applyBorder="1" applyAlignment="1">
      <alignment horizontal="center" vertical="center" wrapText="1"/>
    </xf>
    <xf numFmtId="44" fontId="21" fillId="7" borderId="63" xfId="6" applyNumberFormat="1" applyFont="1" applyBorder="1" applyAlignment="1">
      <alignment horizontal="center" vertical="center" wrapText="1"/>
    </xf>
    <xf numFmtId="44" fontId="20" fillId="13" borderId="17" xfId="0" applyNumberFormat="1" applyFont="1" applyFill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44" fontId="15" fillId="2" borderId="5" xfId="0" applyNumberFormat="1" applyFont="1" applyFill="1" applyBorder="1" applyAlignment="1">
      <alignment horizontal="center" vertical="center"/>
    </xf>
    <xf numFmtId="44" fontId="30" fillId="2" borderId="0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4" fontId="30" fillId="2" borderId="1" xfId="0" applyNumberFormat="1" applyFont="1" applyFill="1" applyBorder="1" applyAlignment="1">
      <alignment horizontal="center" vertical="center" wrapText="1"/>
    </xf>
    <xf numFmtId="44" fontId="46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4" fontId="21" fillId="7" borderId="144" xfId="6" applyNumberFormat="1" applyFont="1" applyBorder="1" applyAlignment="1">
      <alignment horizontal="center" vertical="center" wrapText="1"/>
    </xf>
    <xf numFmtId="44" fontId="30" fillId="2" borderId="12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44" fontId="14" fillId="13" borderId="67" xfId="0" applyNumberFormat="1" applyFont="1" applyFill="1" applyBorder="1" applyAlignment="1">
      <alignment horizontal="center" vertical="center" wrapText="1"/>
    </xf>
    <xf numFmtId="44" fontId="14" fillId="13" borderId="112" xfId="0" applyNumberFormat="1" applyFont="1" applyFill="1" applyBorder="1" applyAlignment="1">
      <alignment horizontal="center" vertical="center" wrapText="1"/>
    </xf>
    <xf numFmtId="44" fontId="14" fillId="13" borderId="145" xfId="0" applyNumberFormat="1" applyFont="1" applyFill="1" applyBorder="1" applyAlignment="1">
      <alignment horizontal="center" vertical="center" wrapText="1"/>
    </xf>
    <xf numFmtId="9" fontId="16" fillId="13" borderId="3" xfId="12" applyFont="1" applyFill="1" applyBorder="1" applyAlignment="1">
      <alignment horizontal="center" vertical="center"/>
    </xf>
    <xf numFmtId="9" fontId="16" fillId="13" borderId="90" xfId="12" applyFont="1" applyFill="1" applyBorder="1" applyAlignment="1">
      <alignment horizontal="center" vertical="center"/>
    </xf>
    <xf numFmtId="44" fontId="30" fillId="2" borderId="4" xfId="0" applyNumberFormat="1" applyFont="1" applyFill="1" applyBorder="1" applyAlignment="1">
      <alignment horizontal="center" vertical="center" wrapText="1"/>
    </xf>
    <xf numFmtId="44" fontId="19" fillId="13" borderId="50" xfId="0" applyNumberFormat="1" applyFont="1" applyFill="1" applyBorder="1" applyAlignment="1">
      <alignment horizontal="center" vertical="center" wrapText="1"/>
    </xf>
    <xf numFmtId="44" fontId="14" fillId="13" borderId="19" xfId="0" applyNumberFormat="1" applyFont="1" applyFill="1" applyBorder="1" applyAlignment="1">
      <alignment horizontal="center" vertical="center" wrapText="1"/>
    </xf>
    <xf numFmtId="44" fontId="14" fillId="13" borderId="146" xfId="0" applyNumberFormat="1" applyFont="1" applyFill="1" applyBorder="1" applyAlignment="1">
      <alignment horizontal="center" vertical="center" wrapText="1"/>
    </xf>
    <xf numFmtId="44" fontId="14" fillId="13" borderId="14" xfId="0" applyNumberFormat="1" applyFont="1" applyFill="1" applyBorder="1" applyAlignment="1">
      <alignment horizontal="center" vertical="center" wrapText="1"/>
    </xf>
    <xf numFmtId="164" fontId="16" fillId="10" borderId="87" xfId="0" applyNumberFormat="1" applyFont="1" applyFill="1" applyBorder="1" applyAlignment="1">
      <alignment vertical="center"/>
    </xf>
    <xf numFmtId="44" fontId="19" fillId="13" borderId="147" xfId="0" applyNumberFormat="1" applyFont="1" applyFill="1" applyBorder="1" applyAlignment="1">
      <alignment horizontal="center" vertical="center" wrapText="1"/>
    </xf>
    <xf numFmtId="44" fontId="20" fillId="13" borderId="131" xfId="0" applyNumberFormat="1" applyFont="1" applyFill="1" applyBorder="1" applyAlignment="1">
      <alignment horizontal="left" vertical="center" wrapText="1"/>
    </xf>
    <xf numFmtId="9" fontId="24" fillId="13" borderId="152" xfId="12" applyFont="1" applyFill="1" applyBorder="1" applyAlignment="1">
      <alignment horizontal="center" vertical="center"/>
    </xf>
    <xf numFmtId="44" fontId="0" fillId="13" borderId="50" xfId="0" applyNumberFormat="1" applyFill="1" applyBorder="1" applyAlignment="1">
      <alignment horizontal="left" vertical="center" wrapText="1"/>
    </xf>
    <xf numFmtId="44" fontId="20" fillId="2" borderId="126" xfId="0" applyNumberFormat="1" applyFont="1" applyFill="1" applyBorder="1" applyAlignment="1">
      <alignment horizontal="center" vertical="center" wrapText="1"/>
    </xf>
    <xf numFmtId="44" fontId="30" fillId="2" borderId="4" xfId="0" applyNumberFormat="1" applyFont="1" applyFill="1" applyBorder="1" applyAlignment="1">
      <alignment horizontal="center" vertical="center"/>
    </xf>
    <xf numFmtId="44" fontId="23" fillId="2" borderId="8" xfId="0" applyNumberFormat="1" applyFont="1" applyFill="1" applyBorder="1" applyAlignment="1">
      <alignment horizontal="center" vertical="center"/>
    </xf>
    <xf numFmtId="0" fontId="2" fillId="2" borderId="132" xfId="0" applyFont="1" applyFill="1" applyBorder="1" applyAlignment="1">
      <alignment horizontal="center" vertical="center" wrapText="1"/>
    </xf>
    <xf numFmtId="44" fontId="20" fillId="2" borderId="13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0" fillId="2" borderId="1" xfId="0" applyNumberFormat="1" applyFont="1" applyFill="1" applyBorder="1" applyAlignment="1">
      <alignment horizontal="center" vertical="center"/>
    </xf>
    <xf numFmtId="44" fontId="30" fillId="2" borderId="12" xfId="0" applyNumberFormat="1" applyFont="1" applyFill="1" applyBorder="1" applyAlignment="1">
      <alignment horizontal="center" vertical="center"/>
    </xf>
    <xf numFmtId="44" fontId="20" fillId="2" borderId="5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44" fontId="46" fillId="2" borderId="1" xfId="0" applyNumberFormat="1" applyFont="1" applyFill="1" applyBorder="1" applyAlignment="1">
      <alignment horizontal="center" vertical="top" wrapText="1"/>
    </xf>
    <xf numFmtId="44" fontId="0" fillId="2" borderId="2" xfId="0" applyNumberFormat="1" applyFill="1" applyBorder="1" applyAlignment="1">
      <alignment horizontal="center" vertical="center"/>
    </xf>
    <xf numFmtId="44" fontId="0" fillId="2" borderId="4" xfId="0" applyNumberFormat="1" applyFill="1" applyBorder="1" applyAlignment="1">
      <alignment horizontal="center" vertical="center"/>
    </xf>
    <xf numFmtId="44" fontId="23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4" fontId="30" fillId="2" borderId="90" xfId="0" applyNumberFormat="1" applyFont="1" applyFill="1" applyBorder="1" applyAlignment="1">
      <alignment horizontal="center" vertical="center"/>
    </xf>
    <xf numFmtId="44" fontId="0" fillId="2" borderId="128" xfId="0" applyNumberFormat="1" applyFill="1" applyBorder="1" applyAlignment="1">
      <alignment horizontal="center" vertical="center"/>
    </xf>
    <xf numFmtId="44" fontId="30" fillId="2" borderId="16" xfId="0" applyNumberFormat="1" applyFont="1" applyFill="1" applyBorder="1" applyAlignment="1">
      <alignment horizontal="center" vertical="center"/>
    </xf>
    <xf numFmtId="44" fontId="30" fillId="2" borderId="57" xfId="0" applyNumberFormat="1" applyFont="1" applyFill="1" applyBorder="1" applyAlignment="1">
      <alignment horizontal="center" vertical="center"/>
    </xf>
    <xf numFmtId="44" fontId="0" fillId="2" borderId="56" xfId="0" applyNumberFormat="1" applyFill="1" applyBorder="1" applyAlignment="1">
      <alignment horizontal="center" vertical="center"/>
    </xf>
    <xf numFmtId="0" fontId="45" fillId="2" borderId="126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44" fontId="30" fillId="2" borderId="13" xfId="0" applyNumberFormat="1" applyFont="1" applyFill="1" applyBorder="1" applyAlignment="1">
      <alignment horizontal="center" vertical="center"/>
    </xf>
    <xf numFmtId="44" fontId="30" fillId="2" borderId="138" xfId="0" applyNumberFormat="1" applyFont="1" applyFill="1" applyBorder="1" applyAlignment="1">
      <alignment horizontal="center" vertical="center"/>
    </xf>
    <xf numFmtId="44" fontId="30" fillId="2" borderId="137" xfId="0" applyNumberFormat="1" applyFont="1" applyFill="1" applyBorder="1" applyAlignment="1">
      <alignment horizontal="center" vertical="center"/>
    </xf>
    <xf numFmtId="44" fontId="23" fillId="2" borderId="110" xfId="0" applyNumberFormat="1" applyFont="1" applyFill="1" applyBorder="1" applyAlignment="1">
      <alignment horizontal="center" vertical="center"/>
    </xf>
    <xf numFmtId="44" fontId="30" fillId="2" borderId="142" xfId="0" applyNumberFormat="1" applyFont="1" applyFill="1" applyBorder="1" applyAlignment="1">
      <alignment horizontal="center" vertical="center"/>
    </xf>
    <xf numFmtId="44" fontId="20" fillId="2" borderId="4" xfId="0" applyNumberFormat="1" applyFont="1" applyFill="1" applyBorder="1" applyAlignment="1">
      <alignment horizontal="center" vertical="center" wrapText="1"/>
    </xf>
    <xf numFmtId="44" fontId="30" fillId="2" borderId="141" xfId="0" applyNumberFormat="1" applyFont="1" applyFill="1" applyBorder="1" applyAlignment="1">
      <alignment horizontal="center" vertical="center"/>
    </xf>
    <xf numFmtId="44" fontId="30" fillId="2" borderId="156" xfId="0" applyNumberFormat="1" applyFont="1" applyFill="1" applyBorder="1" applyAlignment="1">
      <alignment horizontal="center" vertical="center"/>
    </xf>
    <xf numFmtId="44" fontId="20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44" fontId="30" fillId="2" borderId="0" xfId="0" applyNumberFormat="1" applyFont="1" applyFill="1" applyBorder="1" applyAlignment="1">
      <alignment horizontal="center" vertical="center"/>
    </xf>
    <xf numFmtId="44" fontId="30" fillId="2" borderId="157" xfId="0" applyNumberFormat="1" applyFont="1" applyFill="1" applyBorder="1" applyAlignment="1">
      <alignment horizontal="center" vertical="center"/>
    </xf>
    <xf numFmtId="0" fontId="23" fillId="2" borderId="132" xfId="0" applyFont="1" applyFill="1" applyBorder="1" applyAlignment="1">
      <alignment horizontal="center" vertical="center" wrapText="1"/>
    </xf>
    <xf numFmtId="44" fontId="30" fillId="2" borderId="0" xfId="0" applyNumberFormat="1" applyFont="1" applyFill="1" applyAlignment="1">
      <alignment horizontal="center" vertical="center"/>
    </xf>
    <xf numFmtId="44" fontId="30" fillId="2" borderId="15" xfId="0" applyNumberFormat="1" applyFont="1" applyFill="1" applyBorder="1" applyAlignment="1">
      <alignment horizontal="center" vertical="center"/>
    </xf>
    <xf numFmtId="44" fontId="30" fillId="2" borderId="9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/>
    </xf>
    <xf numFmtId="44" fontId="15" fillId="2" borderId="2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44" fontId="31" fillId="2" borderId="2" xfId="0" applyNumberFormat="1" applyFont="1" applyFill="1" applyBorder="1" applyAlignment="1">
      <alignment horizontal="center" vertical="center"/>
    </xf>
    <xf numFmtId="44" fontId="31" fillId="2" borderId="0" xfId="0" applyNumberFormat="1" applyFont="1" applyFill="1" applyBorder="1" applyAlignment="1">
      <alignment horizontal="center" vertical="center"/>
    </xf>
    <xf numFmtId="44" fontId="14" fillId="13" borderId="51" xfId="0" applyNumberFormat="1" applyFont="1" applyFill="1" applyBorder="1" applyAlignment="1">
      <alignment horizontal="center" vertical="center" wrapText="1"/>
    </xf>
    <xf numFmtId="44" fontId="14" fillId="13" borderId="158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44" fontId="31" fillId="2" borderId="5" xfId="0" applyNumberFormat="1" applyFont="1" applyFill="1" applyBorder="1" applyAlignment="1">
      <alignment horizontal="center" vertical="center"/>
    </xf>
    <xf numFmtId="9" fontId="16" fillId="13" borderId="127" xfId="12" applyFont="1" applyFill="1" applyBorder="1" applyAlignment="1">
      <alignment horizontal="center" vertical="center"/>
    </xf>
    <xf numFmtId="44" fontId="19" fillId="13" borderId="42" xfId="0" applyNumberFormat="1" applyFont="1" applyFill="1" applyBorder="1" applyAlignment="1">
      <alignment horizontal="center" vertical="center" wrapText="1"/>
    </xf>
    <xf numFmtId="44" fontId="19" fillId="13" borderId="125" xfId="0" applyNumberFormat="1" applyFont="1" applyFill="1" applyBorder="1" applyAlignment="1">
      <alignment horizontal="center" vertical="center" wrapText="1"/>
    </xf>
    <xf numFmtId="44" fontId="20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4" fontId="31" fillId="2" borderId="1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44" fontId="31" fillId="2" borderId="45" xfId="0" applyNumberFormat="1" applyFont="1" applyFill="1" applyBorder="1" applyAlignment="1">
      <alignment horizontal="center" vertical="center"/>
    </xf>
    <xf numFmtId="44" fontId="31" fillId="2" borderId="12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44" fontId="2" fillId="2" borderId="5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4" fontId="2" fillId="2" borderId="162" xfId="0" applyNumberFormat="1" applyFont="1" applyFill="1" applyBorder="1" applyAlignment="1">
      <alignment horizontal="center" vertical="center"/>
    </xf>
    <xf numFmtId="44" fontId="0" fillId="2" borderId="12" xfId="0" applyNumberFormat="1" applyFill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6" fillId="19" borderId="38" xfId="19" applyFont="1" applyBorder="1"/>
    <xf numFmtId="44" fontId="6" fillId="19" borderId="0" xfId="19" quotePrefix="1" applyNumberFormat="1" applyFont="1" applyAlignment="1">
      <alignment horizontal="left" vertical="center"/>
    </xf>
    <xf numFmtId="0" fontId="0" fillId="0" borderId="0" xfId="0" applyFont="1"/>
    <xf numFmtId="44" fontId="6" fillId="19" borderId="0" xfId="19" applyNumberFormat="1" applyFont="1" applyAlignment="1">
      <alignment horizontal="left" vertical="center"/>
    </xf>
    <xf numFmtId="44" fontId="6" fillId="19" borderId="0" xfId="19" applyNumberFormat="1" applyFont="1" applyAlignment="1">
      <alignment horizontal="center" vertical="center"/>
    </xf>
    <xf numFmtId="44" fontId="6" fillId="0" borderId="0" xfId="19" applyNumberFormat="1" applyFont="1" applyFill="1" applyAlignment="1">
      <alignment horizontal="center" vertical="center"/>
    </xf>
    <xf numFmtId="9" fontId="14" fillId="13" borderId="128" xfId="12" applyFont="1" applyFill="1" applyBorder="1" applyAlignment="1">
      <alignment horizontal="center" vertical="center"/>
    </xf>
    <xf numFmtId="9" fontId="14" fillId="13" borderId="0" xfId="12" applyFont="1" applyFill="1" applyBorder="1" applyAlignment="1">
      <alignment horizontal="center" vertical="center"/>
    </xf>
    <xf numFmtId="9" fontId="14" fillId="13" borderId="104" xfId="12" applyFont="1" applyFill="1" applyBorder="1" applyAlignment="1">
      <alignment horizontal="center" vertical="center"/>
    </xf>
    <xf numFmtId="9" fontId="22" fillId="13" borderId="104" xfId="12" applyFont="1" applyFill="1" applyBorder="1" applyAlignment="1">
      <alignment horizontal="center" vertical="center"/>
    </xf>
    <xf numFmtId="9" fontId="22" fillId="13" borderId="111" xfId="12" applyFont="1" applyFill="1" applyBorder="1" applyAlignment="1">
      <alignment horizontal="center" vertical="center"/>
    </xf>
    <xf numFmtId="9" fontId="22" fillId="13" borderId="133" xfId="12" applyFont="1" applyFill="1" applyBorder="1" applyAlignment="1">
      <alignment horizontal="center" vertical="center"/>
    </xf>
    <xf numFmtId="9" fontId="22" fillId="13" borderId="18" xfId="12" applyFont="1" applyFill="1" applyBorder="1" applyAlignment="1">
      <alignment horizontal="center" vertical="center"/>
    </xf>
    <xf numFmtId="9" fontId="14" fillId="13" borderId="1" xfId="12" applyFont="1" applyFill="1" applyBorder="1" applyAlignment="1">
      <alignment horizontal="center" vertical="center"/>
    </xf>
    <xf numFmtId="9" fontId="14" fillId="13" borderId="12" xfId="12" applyFont="1" applyFill="1" applyBorder="1" applyAlignment="1">
      <alignment horizontal="center" vertical="center"/>
    </xf>
    <xf numFmtId="0" fontId="47" fillId="0" borderId="40" xfId="9" applyFont="1" applyBorder="1" applyAlignment="1">
      <alignment horizontal="center"/>
    </xf>
    <xf numFmtId="0" fontId="47" fillId="0" borderId="0" xfId="9" applyFont="1" applyBorder="1" applyAlignment="1">
      <alignment horizontal="center"/>
    </xf>
    <xf numFmtId="44" fontId="14" fillId="13" borderId="71" xfId="0" applyNumberFormat="1" applyFont="1" applyFill="1" applyBorder="1" applyAlignment="1">
      <alignment horizontal="center" vertical="center" wrapText="1"/>
    </xf>
    <xf numFmtId="44" fontId="22" fillId="13" borderId="3" xfId="0" applyNumberFormat="1" applyFont="1" applyFill="1" applyBorder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48" fillId="0" borderId="40" xfId="9" applyFont="1" applyBorder="1" applyAlignment="1">
      <alignment horizontal="center"/>
    </xf>
    <xf numFmtId="0" fontId="48" fillId="0" borderId="0" xfId="9" applyFont="1" applyBorder="1" applyAlignment="1">
      <alignment horizontal="center"/>
    </xf>
    <xf numFmtId="44" fontId="20" fillId="19" borderId="38" xfId="19" applyNumberFormat="1" applyFont="1" applyBorder="1" applyAlignment="1">
      <alignment horizontal="center" vertical="center"/>
    </xf>
    <xf numFmtId="44" fontId="20" fillId="19" borderId="0" xfId="19" quotePrefix="1" applyNumberFormat="1" applyFont="1" applyAlignment="1">
      <alignment horizontal="left" vertical="center"/>
    </xf>
    <xf numFmtId="44" fontId="20" fillId="0" borderId="0" xfId="19" applyNumberFormat="1" applyFont="1" applyFill="1" applyAlignment="1">
      <alignment horizontal="center" vertical="center"/>
    </xf>
    <xf numFmtId="164" fontId="15" fillId="0" borderId="0" xfId="0" applyNumberFormat="1" applyFont="1" applyAlignment="1">
      <alignment horizontal="left"/>
    </xf>
    <xf numFmtId="44" fontId="20" fillId="13" borderId="149" xfId="0" applyNumberFormat="1" applyFont="1" applyFill="1" applyBorder="1" applyAlignment="1">
      <alignment horizontal="left" vertical="top" wrapText="1"/>
    </xf>
    <xf numFmtId="44" fontId="23" fillId="13" borderId="56" xfId="0" applyNumberFormat="1" applyFont="1" applyFill="1" applyBorder="1" applyAlignment="1">
      <alignment horizontal="center" vertical="center"/>
    </xf>
    <xf numFmtId="44" fontId="23" fillId="13" borderId="3" xfId="0" applyNumberFormat="1" applyFont="1" applyFill="1" applyBorder="1" applyAlignment="1">
      <alignment horizontal="center" vertical="center"/>
    </xf>
    <xf numFmtId="0" fontId="49" fillId="20" borderId="64" xfId="0" applyFont="1" applyFill="1" applyBorder="1" applyAlignment="1">
      <alignment vertical="center" wrapText="1"/>
    </xf>
    <xf numFmtId="44" fontId="14" fillId="13" borderId="165" xfId="0" applyNumberFormat="1" applyFont="1" applyFill="1" applyBorder="1" applyAlignment="1">
      <alignment horizontal="center" vertical="center" wrapText="1"/>
    </xf>
    <xf numFmtId="44" fontId="14" fillId="13" borderId="139" xfId="0" applyNumberFormat="1" applyFont="1" applyFill="1" applyBorder="1" applyAlignment="1">
      <alignment horizontal="center" vertical="center" wrapText="1"/>
    </xf>
    <xf numFmtId="44" fontId="14" fillId="13" borderId="167" xfId="0" applyNumberFormat="1" applyFont="1" applyFill="1" applyBorder="1" applyAlignment="1">
      <alignment horizontal="center" vertical="center" wrapText="1"/>
    </xf>
    <xf numFmtId="44" fontId="14" fillId="13" borderId="166" xfId="0" applyNumberFormat="1" applyFont="1" applyFill="1" applyBorder="1" applyAlignment="1">
      <alignment horizontal="center" vertical="center" wrapText="1"/>
    </xf>
    <xf numFmtId="44" fontId="14" fillId="13" borderId="130" xfId="0" applyNumberFormat="1" applyFont="1" applyFill="1" applyBorder="1" applyAlignment="1">
      <alignment horizontal="center" vertical="center" wrapText="1"/>
    </xf>
    <xf numFmtId="44" fontId="14" fillId="13" borderId="75" xfId="0" applyNumberFormat="1" applyFont="1" applyFill="1" applyBorder="1" applyAlignment="1">
      <alignment horizontal="center" vertical="center" wrapText="1"/>
    </xf>
    <xf numFmtId="44" fontId="20" fillId="13" borderId="63" xfId="0" applyNumberFormat="1" applyFont="1" applyFill="1" applyBorder="1" applyAlignment="1">
      <alignment horizontal="left" vertical="center" wrapText="1"/>
    </xf>
    <xf numFmtId="44" fontId="14" fillId="13" borderId="60" xfId="0" applyNumberFormat="1" applyFont="1" applyFill="1" applyBorder="1" applyAlignment="1">
      <alignment horizontal="center" vertical="center" wrapText="1"/>
    </xf>
    <xf numFmtId="44" fontId="14" fillId="13" borderId="150" xfId="0" applyNumberFormat="1" applyFont="1" applyFill="1" applyBorder="1" applyAlignment="1">
      <alignment horizontal="center" vertical="center" wrapText="1"/>
    </xf>
    <xf numFmtId="44" fontId="14" fillId="13" borderId="29" xfId="0" applyNumberFormat="1" applyFont="1" applyFill="1" applyBorder="1" applyAlignment="1">
      <alignment horizontal="center" vertical="center" wrapText="1"/>
    </xf>
    <xf numFmtId="44" fontId="20" fillId="13" borderId="155" xfId="0" applyNumberFormat="1" applyFont="1" applyFill="1" applyBorder="1" applyAlignment="1">
      <alignment horizontal="left" vertical="center" wrapText="1"/>
    </xf>
    <xf numFmtId="0" fontId="49" fillId="20" borderId="148" xfId="0" applyFont="1" applyFill="1" applyBorder="1" applyAlignment="1">
      <alignment vertical="center" wrapText="1"/>
    </xf>
    <xf numFmtId="9" fontId="24" fillId="13" borderId="116" xfId="12" applyFont="1" applyFill="1" applyBorder="1" applyAlignment="1">
      <alignment horizontal="center" vertical="center"/>
    </xf>
    <xf numFmtId="9" fontId="24" fillId="13" borderId="168" xfId="12" applyFont="1" applyFill="1" applyBorder="1" applyAlignment="1">
      <alignment horizontal="center" vertical="center"/>
    </xf>
    <xf numFmtId="44" fontId="14" fillId="13" borderId="169" xfId="0" applyNumberFormat="1" applyFont="1" applyFill="1" applyBorder="1" applyAlignment="1">
      <alignment horizontal="center" vertical="center" wrapText="1"/>
    </xf>
    <xf numFmtId="44" fontId="14" fillId="13" borderId="170" xfId="0" applyNumberFormat="1" applyFont="1" applyFill="1" applyBorder="1" applyAlignment="1">
      <alignment horizontal="center" vertical="center" wrapText="1"/>
    </xf>
    <xf numFmtId="44" fontId="20" fillId="13" borderId="171" xfId="0" applyNumberFormat="1" applyFont="1" applyFill="1" applyBorder="1" applyAlignment="1">
      <alignment horizontal="left" vertical="center" wrapText="1"/>
    </xf>
    <xf numFmtId="0" fontId="4" fillId="2" borderId="91" xfId="10" applyFont="1" applyFill="1" applyBorder="1"/>
    <xf numFmtId="0" fontId="0" fillId="0" borderId="94" xfId="0" applyBorder="1"/>
    <xf numFmtId="44" fontId="14" fillId="0" borderId="0" xfId="0" applyNumberFormat="1" applyFont="1" applyBorder="1" applyAlignment="1">
      <alignment horizontal="center" vertical="center" wrapText="1"/>
    </xf>
    <xf numFmtId="0" fontId="6" fillId="2" borderId="0" xfId="10" applyFill="1" applyBorder="1"/>
    <xf numFmtId="0" fontId="4" fillId="2" borderId="94" xfId="10" applyFont="1" applyFill="1" applyBorder="1"/>
    <xf numFmtId="0" fontId="4" fillId="2" borderId="30" xfId="10" applyFont="1" applyFill="1" applyBorder="1"/>
    <xf numFmtId="0" fontId="14" fillId="0" borderId="23" xfId="0" applyFont="1" applyBorder="1"/>
    <xf numFmtId="0" fontId="14" fillId="2" borderId="34" xfId="0" applyFont="1" applyFill="1" applyBorder="1" applyAlignment="1">
      <alignment horizontal="left" vertical="center"/>
    </xf>
    <xf numFmtId="0" fontId="30" fillId="0" borderId="116" xfId="0" applyFont="1" applyBorder="1" applyAlignment="1">
      <alignment horizontal="center" vertical="center" wrapText="1"/>
    </xf>
    <xf numFmtId="0" fontId="49" fillId="20" borderId="110" xfId="0" applyFont="1" applyFill="1" applyBorder="1" applyAlignment="1">
      <alignment vertical="center" wrapText="1"/>
    </xf>
    <xf numFmtId="44" fontId="20" fillId="13" borderId="18" xfId="0" applyNumberFormat="1" applyFont="1" applyFill="1" applyBorder="1" applyAlignment="1">
      <alignment horizontal="left" vertical="center" wrapText="1"/>
    </xf>
    <xf numFmtId="44" fontId="20" fillId="13" borderId="154" xfId="0" applyNumberFormat="1" applyFont="1" applyFill="1" applyBorder="1" applyAlignment="1">
      <alignment horizontal="left" vertical="center" wrapText="1"/>
    </xf>
    <xf numFmtId="0" fontId="6" fillId="19" borderId="38" xfId="19" applyFont="1" applyBorder="1" applyAlignment="1">
      <alignment horizontal="left" vertical="center"/>
    </xf>
    <xf numFmtId="9" fontId="26" fillId="16" borderId="0" xfId="16" applyNumberFormat="1" applyFont="1" applyAlignment="1">
      <alignment horizontal="center" vertical="center"/>
    </xf>
    <xf numFmtId="9" fontId="25" fillId="15" borderId="0" xfId="15" applyNumberFormat="1" applyFont="1" applyAlignment="1">
      <alignment horizontal="center" vertical="center"/>
    </xf>
    <xf numFmtId="9" fontId="6" fillId="0" borderId="0" xfId="18" applyNumberFormat="1" applyFont="1" applyFill="1" applyAlignment="1">
      <alignment horizontal="center" vertical="center"/>
    </xf>
    <xf numFmtId="9" fontId="22" fillId="13" borderId="3" xfId="12" applyFont="1" applyFill="1" applyBorder="1" applyAlignment="1">
      <alignment horizontal="center" vertical="center"/>
    </xf>
    <xf numFmtId="9" fontId="22" fillId="13" borderId="1" xfId="12" applyFont="1" applyFill="1" applyBorder="1" applyAlignment="1">
      <alignment horizontal="center" vertical="center"/>
    </xf>
    <xf numFmtId="9" fontId="22" fillId="13" borderId="17" xfId="12" applyFont="1" applyFill="1" applyBorder="1" applyAlignment="1">
      <alignment horizontal="center" vertical="center"/>
    </xf>
    <xf numFmtId="9" fontId="22" fillId="13" borderId="12" xfId="12" applyFont="1" applyFill="1" applyBorder="1" applyAlignment="1">
      <alignment horizontal="center" vertical="center"/>
    </xf>
    <xf numFmtId="9" fontId="22" fillId="13" borderId="7" xfId="0" applyNumberFormat="1" applyFont="1" applyFill="1" applyBorder="1" applyAlignment="1">
      <alignment horizontal="center" vertical="center"/>
    </xf>
    <xf numFmtId="9" fontId="22" fillId="13" borderId="1" xfId="0" applyNumberFormat="1" applyFont="1" applyFill="1" applyBorder="1" applyAlignment="1">
      <alignment horizontal="center" vertical="center"/>
    </xf>
    <xf numFmtId="9" fontId="22" fillId="13" borderId="5" xfId="0" applyNumberFormat="1" applyFont="1" applyFill="1" applyBorder="1" applyAlignment="1">
      <alignment horizontal="center" vertical="center"/>
    </xf>
    <xf numFmtId="44" fontId="22" fillId="13" borderId="1" xfId="0" applyNumberFormat="1" applyFont="1" applyFill="1" applyBorder="1" applyAlignment="1">
      <alignment horizontal="center" vertical="center"/>
    </xf>
    <xf numFmtId="9" fontId="22" fillId="13" borderId="2" xfId="0" applyNumberFormat="1" applyFont="1" applyFill="1" applyBorder="1" applyAlignment="1">
      <alignment horizontal="center" vertical="center"/>
    </xf>
    <xf numFmtId="9" fontId="22" fillId="13" borderId="152" xfId="12" applyFont="1" applyFill="1" applyBorder="1" applyAlignment="1">
      <alignment horizontal="center" vertical="center"/>
    </xf>
    <xf numFmtId="9" fontId="22" fillId="13" borderId="153" xfId="12" applyFont="1" applyFill="1" applyBorder="1" applyAlignment="1">
      <alignment horizontal="center" vertical="center"/>
    </xf>
    <xf numFmtId="9" fontId="22" fillId="13" borderId="151" xfId="12" applyFont="1" applyFill="1" applyBorder="1" applyAlignment="1">
      <alignment horizontal="center" vertical="center"/>
    </xf>
    <xf numFmtId="9" fontId="22" fillId="13" borderId="128" xfId="12" applyFont="1" applyFill="1" applyBorder="1" applyAlignment="1">
      <alignment horizontal="center" vertical="center"/>
    </xf>
    <xf numFmtId="9" fontId="22" fillId="13" borderId="15" xfId="12" applyFont="1" applyFill="1" applyBorder="1" applyAlignment="1">
      <alignment horizontal="center" vertical="center"/>
    </xf>
    <xf numFmtId="44" fontId="22" fillId="13" borderId="122" xfId="0" applyNumberFormat="1" applyFont="1" applyFill="1" applyBorder="1" applyAlignment="1">
      <alignment horizontal="center" vertical="center"/>
    </xf>
    <xf numFmtId="9" fontId="22" fillId="13" borderId="90" xfId="12" applyFont="1" applyFill="1" applyBorder="1" applyAlignment="1">
      <alignment horizontal="center" vertical="center"/>
    </xf>
    <xf numFmtId="9" fontId="22" fillId="13" borderId="119" xfId="12" applyFont="1" applyFill="1" applyBorder="1" applyAlignment="1">
      <alignment horizontal="center" vertical="center"/>
    </xf>
    <xf numFmtId="44" fontId="22" fillId="13" borderId="15" xfId="0" applyNumberFormat="1" applyFont="1" applyFill="1" applyBorder="1" applyAlignment="1">
      <alignment horizontal="center" vertical="center"/>
    </xf>
    <xf numFmtId="9" fontId="22" fillId="13" borderId="121" xfId="12" applyFont="1" applyFill="1" applyBorder="1" applyAlignment="1">
      <alignment horizontal="center" vertical="center"/>
    </xf>
    <xf numFmtId="9" fontId="22" fillId="13" borderId="57" xfId="12" applyFont="1" applyFill="1" applyBorder="1" applyAlignment="1">
      <alignment horizontal="center" vertical="center"/>
    </xf>
    <xf numFmtId="9" fontId="22" fillId="13" borderId="110" xfId="12" applyFont="1" applyFill="1" applyBorder="1" applyAlignment="1">
      <alignment horizontal="center" vertical="center"/>
    </xf>
    <xf numFmtId="0" fontId="49" fillId="20" borderId="155" xfId="0" applyFont="1" applyFill="1" applyBorder="1" applyAlignment="1">
      <alignment vertical="center" wrapText="1"/>
    </xf>
    <xf numFmtId="0" fontId="33" fillId="21" borderId="0" xfId="0" applyFont="1" applyFill="1" applyAlignment="1">
      <alignment horizontal="left"/>
    </xf>
    <xf numFmtId="0" fontId="33" fillId="21" borderId="26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28" fillId="0" borderId="24" xfId="9" applyFont="1" applyAlignment="1">
      <alignment horizontal="center"/>
    </xf>
    <xf numFmtId="44" fontId="22" fillId="2" borderId="118" xfId="0" applyNumberFormat="1" applyFont="1" applyFill="1" applyBorder="1" applyAlignment="1">
      <alignment horizontal="center" vertical="center"/>
    </xf>
    <xf numFmtId="44" fontId="22" fillId="2" borderId="115" xfId="0" applyNumberFormat="1" applyFont="1" applyFill="1" applyBorder="1" applyAlignment="1">
      <alignment horizontal="center" vertical="center"/>
    </xf>
    <xf numFmtId="44" fontId="22" fillId="2" borderId="76" xfId="0" applyNumberFormat="1" applyFont="1" applyFill="1" applyBorder="1" applyAlignment="1">
      <alignment horizontal="center" vertical="center"/>
    </xf>
    <xf numFmtId="44" fontId="22" fillId="2" borderId="33" xfId="0" applyNumberFormat="1" applyFont="1" applyFill="1" applyBorder="1" applyAlignment="1">
      <alignment horizontal="center" vertical="center"/>
    </xf>
    <xf numFmtId="44" fontId="22" fillId="2" borderId="5" xfId="0" applyNumberFormat="1" applyFont="1" applyFill="1" applyBorder="1" applyAlignment="1">
      <alignment horizontal="center" vertical="center"/>
    </xf>
    <xf numFmtId="44" fontId="22" fillId="2" borderId="53" xfId="0" applyNumberFormat="1" applyFont="1" applyFill="1" applyBorder="1" applyAlignment="1">
      <alignment horizontal="center" vertical="center"/>
    </xf>
    <xf numFmtId="44" fontId="22" fillId="2" borderId="10" xfId="0" applyNumberFormat="1" applyFont="1" applyFill="1" applyBorder="1" applyAlignment="1">
      <alignment horizontal="center" vertical="center"/>
    </xf>
    <xf numFmtId="44" fontId="22" fillId="2" borderId="54" xfId="0" applyNumberFormat="1" applyFont="1" applyFill="1" applyBorder="1" applyAlignment="1">
      <alignment horizontal="center" vertical="center"/>
    </xf>
    <xf numFmtId="44" fontId="22" fillId="2" borderId="13" xfId="0" applyNumberFormat="1" applyFont="1" applyFill="1" applyBorder="1" applyAlignment="1">
      <alignment horizontal="center" vertical="center"/>
    </xf>
    <xf numFmtId="44" fontId="23" fillId="2" borderId="5" xfId="0" applyNumberFormat="1" applyFont="1" applyFill="1" applyBorder="1" applyAlignment="1">
      <alignment horizontal="center" vertical="center"/>
    </xf>
    <xf numFmtId="44" fontId="23" fillId="2" borderId="7" xfId="0" applyNumberFormat="1" applyFont="1" applyFill="1" applyBorder="1" applyAlignment="1">
      <alignment horizontal="center" vertical="center"/>
    </xf>
    <xf numFmtId="44" fontId="23" fillId="2" borderId="53" xfId="0" applyNumberFormat="1" applyFont="1" applyFill="1" applyBorder="1" applyAlignment="1">
      <alignment horizontal="center" vertical="center"/>
    </xf>
    <xf numFmtId="0" fontId="21" fillId="7" borderId="75" xfId="6" applyFont="1" applyBorder="1" applyAlignment="1">
      <alignment horizontal="center" vertical="center" wrapText="1"/>
    </xf>
    <xf numFmtId="0" fontId="21" fillId="7" borderId="144" xfId="6" applyFont="1" applyBorder="1" applyAlignment="1">
      <alignment horizontal="center" vertical="center" wrapText="1"/>
    </xf>
    <xf numFmtId="0" fontId="21" fillId="7" borderId="45" xfId="6" applyFont="1" applyBorder="1" applyAlignment="1">
      <alignment horizontal="center" vertical="center" wrapText="1"/>
    </xf>
    <xf numFmtId="0" fontId="21" fillId="7" borderId="12" xfId="6" applyFont="1" applyBorder="1" applyAlignment="1">
      <alignment horizontal="center" vertical="center" wrapText="1"/>
    </xf>
    <xf numFmtId="44" fontId="21" fillId="7" borderId="45" xfId="6" applyNumberFormat="1" applyFont="1" applyBorder="1" applyAlignment="1">
      <alignment horizontal="center" vertical="center" wrapText="1"/>
    </xf>
    <xf numFmtId="44" fontId="21" fillId="7" borderId="4" xfId="6" applyNumberFormat="1" applyFont="1" applyBorder="1" applyAlignment="1">
      <alignment horizontal="center" vertical="center" wrapText="1"/>
    </xf>
    <xf numFmtId="9" fontId="21" fillId="7" borderId="45" xfId="6" applyNumberFormat="1" applyFont="1" applyBorder="1" applyAlignment="1">
      <alignment horizontal="center" vertical="center" wrapText="1"/>
    </xf>
    <xf numFmtId="9" fontId="21" fillId="7" borderId="12" xfId="6" applyNumberFormat="1" applyFont="1" applyBorder="1" applyAlignment="1">
      <alignment horizontal="center" vertical="center" wrapText="1"/>
    </xf>
    <xf numFmtId="0" fontId="22" fillId="2" borderId="172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40" xfId="0" applyFont="1" applyFill="1" applyBorder="1" applyAlignment="1">
      <alignment horizontal="center" vertical="center"/>
    </xf>
    <xf numFmtId="0" fontId="21" fillId="7" borderId="46" xfId="6" applyFont="1" applyBorder="1" applyAlignment="1">
      <alignment horizontal="center" vertical="center" wrapText="1"/>
    </xf>
    <xf numFmtId="0" fontId="21" fillId="7" borderId="5" xfId="6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69" xfId="0" applyFont="1" applyFill="1" applyBorder="1" applyAlignment="1">
      <alignment horizontal="center" vertical="center"/>
    </xf>
    <xf numFmtId="0" fontId="22" fillId="2" borderId="71" xfId="0" applyFont="1" applyFill="1" applyBorder="1" applyAlignment="1">
      <alignment horizontal="center" vertical="center"/>
    </xf>
    <xf numFmtId="0" fontId="21" fillId="7" borderId="44" xfId="6" applyFont="1" applyBorder="1" applyAlignment="1">
      <alignment horizontal="center" vertical="center"/>
    </xf>
    <xf numFmtId="0" fontId="21" fillId="7" borderId="143" xfId="6" applyFont="1" applyBorder="1" applyAlignment="1">
      <alignment horizontal="center" vertical="center"/>
    </xf>
    <xf numFmtId="0" fontId="21" fillId="7" borderId="4" xfId="6" applyFont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/>
    </xf>
    <xf numFmtId="0" fontId="21" fillId="7" borderId="74" xfId="6" applyFont="1" applyBorder="1" applyAlignment="1">
      <alignment horizontal="center" vertical="center" wrapText="1"/>
    </xf>
    <xf numFmtId="0" fontId="21" fillId="7" borderId="18" xfId="6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164" fontId="24" fillId="10" borderId="95" xfId="0" applyNumberFormat="1" applyFont="1" applyFill="1" applyBorder="1" applyAlignment="1">
      <alignment horizontal="center" vertical="center" wrapText="1"/>
    </xf>
    <xf numFmtId="164" fontId="24" fillId="10" borderId="96" xfId="0" applyNumberFormat="1" applyFont="1" applyFill="1" applyBorder="1" applyAlignment="1">
      <alignment horizontal="center" vertical="center" wrapText="1"/>
    </xf>
    <xf numFmtId="164" fontId="24" fillId="10" borderId="123" xfId="0" applyNumberFormat="1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44" fontId="32" fillId="14" borderId="28" xfId="0" quotePrefix="1" applyNumberFormat="1" applyFont="1" applyFill="1" applyBorder="1" applyAlignment="1">
      <alignment horizontal="center" vertical="center"/>
    </xf>
    <xf numFmtId="44" fontId="24" fillId="14" borderId="22" xfId="0" applyNumberFormat="1" applyFont="1" applyFill="1" applyBorder="1" applyAlignment="1">
      <alignment horizontal="center" vertical="center"/>
    </xf>
    <xf numFmtId="44" fontId="24" fillId="14" borderId="55" xfId="0" applyNumberFormat="1" applyFont="1" applyFill="1" applyBorder="1" applyAlignment="1">
      <alignment horizontal="center" vertical="center"/>
    </xf>
    <xf numFmtId="44" fontId="24" fillId="14" borderId="69" xfId="0" applyNumberFormat="1" applyFont="1" applyFill="1" applyBorder="1" applyAlignment="1">
      <alignment horizontal="center" vertical="center"/>
    </xf>
    <xf numFmtId="44" fontId="24" fillId="14" borderId="71" xfId="0" applyNumberFormat="1" applyFont="1" applyFill="1" applyBorder="1" applyAlignment="1">
      <alignment horizontal="center" vertical="center"/>
    </xf>
    <xf numFmtId="44" fontId="24" fillId="14" borderId="73" xfId="0" applyNumberFormat="1" applyFont="1" applyFill="1" applyBorder="1" applyAlignment="1">
      <alignment horizontal="center" vertical="center"/>
    </xf>
    <xf numFmtId="44" fontId="23" fillId="2" borderId="118" xfId="0" applyNumberFormat="1" applyFont="1" applyFill="1" applyBorder="1" applyAlignment="1">
      <alignment horizontal="center" vertical="center"/>
    </xf>
    <xf numFmtId="44" fontId="23" fillId="2" borderId="115" xfId="0" applyNumberFormat="1" applyFont="1" applyFill="1" applyBorder="1" applyAlignment="1">
      <alignment horizontal="center" vertical="center"/>
    </xf>
    <xf numFmtId="44" fontId="23" fillId="2" borderId="134" xfId="0" applyNumberFormat="1" applyFont="1" applyFill="1" applyBorder="1" applyAlignment="1">
      <alignment horizontal="center" vertical="center"/>
    </xf>
    <xf numFmtId="44" fontId="24" fillId="14" borderId="20" xfId="0" applyNumberFormat="1" applyFont="1" applyFill="1" applyBorder="1" applyAlignment="1">
      <alignment horizontal="center" vertical="center"/>
    </xf>
    <xf numFmtId="44" fontId="24" fillId="14" borderId="75" xfId="0" applyNumberFormat="1" applyFont="1" applyFill="1" applyBorder="1" applyAlignment="1">
      <alignment horizontal="center" vertical="center"/>
    </xf>
    <xf numFmtId="44" fontId="24" fillId="14" borderId="43" xfId="0" applyNumberFormat="1" applyFont="1" applyFill="1" applyBorder="1" applyAlignment="1">
      <alignment horizontal="center" vertical="center"/>
    </xf>
    <xf numFmtId="44" fontId="24" fillId="14" borderId="14" xfId="0" applyNumberFormat="1" applyFont="1" applyFill="1" applyBorder="1" applyAlignment="1">
      <alignment horizontal="center" vertical="center"/>
    </xf>
    <xf numFmtId="44" fontId="24" fillId="14" borderId="19" xfId="0" applyNumberFormat="1" applyFont="1" applyFill="1" applyBorder="1" applyAlignment="1">
      <alignment horizontal="center" vertical="center"/>
    </xf>
    <xf numFmtId="44" fontId="24" fillId="14" borderId="77" xfId="0" applyNumberFormat="1" applyFont="1" applyFill="1" applyBorder="1" applyAlignment="1">
      <alignment horizontal="center" vertical="center"/>
    </xf>
    <xf numFmtId="44" fontId="24" fillId="14" borderId="163" xfId="0" applyNumberFormat="1" applyFont="1" applyFill="1" applyBorder="1" applyAlignment="1">
      <alignment horizontal="center" vertical="center"/>
    </xf>
    <xf numFmtId="44" fontId="24" fillId="14" borderId="61" xfId="0" applyNumberFormat="1" applyFont="1" applyFill="1" applyBorder="1" applyAlignment="1">
      <alignment horizontal="center" vertical="center"/>
    </xf>
    <xf numFmtId="44" fontId="24" fillId="14" borderId="50" xfId="0" applyNumberFormat="1" applyFont="1" applyFill="1" applyBorder="1" applyAlignment="1">
      <alignment horizontal="center" vertical="center"/>
    </xf>
    <xf numFmtId="44" fontId="24" fillId="14" borderId="63" xfId="0" applyNumberFormat="1" applyFont="1" applyFill="1" applyBorder="1" applyAlignment="1">
      <alignment horizontal="center" vertical="center"/>
    </xf>
    <xf numFmtId="44" fontId="24" fillId="14" borderId="16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/>
    </xf>
    <xf numFmtId="44" fontId="21" fillId="7" borderId="47" xfId="6" applyNumberFormat="1" applyFont="1" applyBorder="1" applyAlignment="1">
      <alignment horizontal="center" vertical="center" wrapText="1"/>
    </xf>
    <xf numFmtId="44" fontId="21" fillId="7" borderId="48" xfId="6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9" fontId="21" fillId="7" borderId="59" xfId="6" applyNumberFormat="1" applyFont="1" applyBorder="1" applyAlignment="1">
      <alignment horizontal="center" vertical="center" wrapText="1"/>
    </xf>
    <xf numFmtId="9" fontId="21" fillId="7" borderId="76" xfId="6" applyNumberFormat="1" applyFont="1" applyBorder="1" applyAlignment="1">
      <alignment horizontal="center" vertical="center" wrapText="1"/>
    </xf>
    <xf numFmtId="9" fontId="21" fillId="7" borderId="13" xfId="6" applyNumberFormat="1" applyFont="1" applyBorder="1" applyAlignment="1">
      <alignment horizontal="center" vertical="center" wrapText="1"/>
    </xf>
    <xf numFmtId="9" fontId="21" fillId="7" borderId="33" xfId="6" applyNumberFormat="1" applyFont="1" applyBorder="1" applyAlignment="1">
      <alignment horizontal="center" vertical="center" wrapText="1"/>
    </xf>
    <xf numFmtId="9" fontId="21" fillId="7" borderId="74" xfId="6" applyNumberFormat="1" applyFont="1" applyBorder="1" applyAlignment="1">
      <alignment horizontal="center" vertical="center" wrapText="1"/>
    </xf>
    <xf numFmtId="9" fontId="21" fillId="7" borderId="18" xfId="6" applyNumberFormat="1" applyFont="1" applyBorder="1" applyAlignment="1">
      <alignment horizontal="center" vertical="center" wrapText="1"/>
    </xf>
    <xf numFmtId="9" fontId="13" fillId="7" borderId="75" xfId="6" applyNumberFormat="1" applyFont="1" applyBorder="1" applyAlignment="1">
      <alignment horizontal="center" vertical="center" wrapText="1"/>
    </xf>
    <xf numFmtId="9" fontId="13" fillId="7" borderId="19" xfId="6" applyNumberFormat="1" applyFont="1" applyBorder="1" applyAlignment="1">
      <alignment horizontal="center" vertical="center" wrapText="1"/>
    </xf>
    <xf numFmtId="44" fontId="21" fillId="7" borderId="12" xfId="6" applyNumberFormat="1" applyFont="1" applyBorder="1" applyAlignment="1">
      <alignment horizontal="center" vertical="center" wrapText="1"/>
    </xf>
    <xf numFmtId="44" fontId="6" fillId="19" borderId="39" xfId="19" applyNumberFormat="1" applyBorder="1" applyAlignment="1">
      <alignment horizontal="center" vertical="top" wrapText="1"/>
    </xf>
    <xf numFmtId="44" fontId="22" fillId="2" borderId="9" xfId="0" applyNumberFormat="1" applyFont="1" applyFill="1" applyBorder="1" applyAlignment="1">
      <alignment horizontal="center" vertical="center"/>
    </xf>
    <xf numFmtId="44" fontId="24" fillId="14" borderId="70" xfId="0" applyNumberFormat="1" applyFont="1" applyFill="1" applyBorder="1" applyAlignment="1">
      <alignment horizontal="center" vertical="center"/>
    </xf>
    <xf numFmtId="44" fontId="24" fillId="14" borderId="72" xfId="0" applyNumberFormat="1" applyFont="1" applyFill="1" applyBorder="1" applyAlignment="1">
      <alignment horizontal="center" vertical="center"/>
    </xf>
    <xf numFmtId="44" fontId="24" fillId="14" borderId="120" xfId="0" applyNumberFormat="1" applyFont="1" applyFill="1" applyBorder="1" applyAlignment="1">
      <alignment horizontal="center" vertical="center"/>
    </xf>
    <xf numFmtId="44" fontId="22" fillId="0" borderId="135" xfId="0" applyNumberFormat="1" applyFont="1" applyBorder="1" applyAlignment="1">
      <alignment horizontal="center" vertical="center"/>
    </xf>
    <xf numFmtId="44" fontId="22" fillId="0" borderId="115" xfId="0" applyNumberFormat="1" applyFont="1" applyBorder="1" applyAlignment="1">
      <alignment horizontal="center" vertical="center"/>
    </xf>
    <xf numFmtId="44" fontId="22" fillId="0" borderId="136" xfId="0" applyNumberFormat="1" applyFont="1" applyBorder="1" applyAlignment="1">
      <alignment horizontal="center" vertical="center"/>
    </xf>
    <xf numFmtId="44" fontId="23" fillId="0" borderId="94" xfId="0" applyNumberFormat="1" applyFont="1" applyBorder="1" applyAlignment="1">
      <alignment horizontal="center" vertical="center"/>
    </xf>
    <xf numFmtId="44" fontId="23" fillId="0" borderId="0" xfId="0" applyNumberFormat="1" applyFont="1" applyBorder="1" applyAlignment="1">
      <alignment horizontal="center" vertical="center"/>
    </xf>
    <xf numFmtId="44" fontId="32" fillId="14" borderId="26" xfId="0" quotePrefix="1" applyNumberFormat="1" applyFont="1" applyFill="1" applyBorder="1" applyAlignment="1">
      <alignment horizontal="center" vertical="center"/>
    </xf>
    <xf numFmtId="44" fontId="32" fillId="14" borderId="140" xfId="0" quotePrefix="1" applyNumberFormat="1" applyFont="1" applyFill="1" applyBorder="1" applyAlignment="1">
      <alignment horizontal="center" vertical="center"/>
    </xf>
    <xf numFmtId="44" fontId="24" fillId="14" borderId="9" xfId="0" applyNumberFormat="1" applyFont="1" applyFill="1" applyBorder="1" applyAlignment="1">
      <alignment horizontal="center" vertical="center"/>
    </xf>
    <xf numFmtId="44" fontId="24" fillId="14" borderId="10" xfId="0" applyNumberFormat="1" applyFont="1" applyFill="1" applyBorder="1" applyAlignment="1">
      <alignment horizontal="center" vertical="center"/>
    </xf>
    <xf numFmtId="44" fontId="24" fillId="14" borderId="54" xfId="0" applyNumberFormat="1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39" fillId="21" borderId="94" xfId="0" applyFont="1" applyFill="1" applyBorder="1" applyAlignment="1"/>
    <xf numFmtId="0" fontId="39" fillId="21" borderId="0" xfId="0" applyFont="1" applyFill="1" applyAlignment="1"/>
    <xf numFmtId="0" fontId="33" fillId="21" borderId="0" xfId="0" applyFont="1" applyFill="1" applyAlignment="1"/>
    <xf numFmtId="0" fontId="40" fillId="21" borderId="0" xfId="0" applyFont="1" applyFill="1" applyAlignment="1">
      <alignment wrapText="1"/>
    </xf>
    <xf numFmtId="0" fontId="41" fillId="21" borderId="94" xfId="0" applyFont="1" applyFill="1" applyBorder="1" applyAlignment="1">
      <alignment wrapText="1"/>
    </xf>
    <xf numFmtId="0" fontId="41" fillId="21" borderId="0" xfId="0" applyFont="1" applyFill="1" applyAlignment="1">
      <alignment wrapText="1"/>
    </xf>
    <xf numFmtId="44" fontId="16" fillId="14" borderId="102" xfId="0" applyNumberFormat="1" applyFont="1" applyFill="1" applyBorder="1" applyAlignment="1">
      <alignment horizontal="center" vertical="center"/>
    </xf>
    <xf numFmtId="44" fontId="16" fillId="14" borderId="114" xfId="0" applyNumberFormat="1" applyFont="1" applyFill="1" applyBorder="1" applyAlignment="1">
      <alignment horizontal="center" vertical="center"/>
    </xf>
    <xf numFmtId="44" fontId="16" fillId="14" borderId="93" xfId="0" applyNumberFormat="1" applyFont="1" applyFill="1" applyBorder="1" applyAlignment="1">
      <alignment horizontal="center" vertical="center"/>
    </xf>
    <xf numFmtId="9" fontId="13" fillId="7" borderId="81" xfId="6" applyNumberFormat="1" applyFont="1" applyBorder="1" applyAlignment="1">
      <alignment horizontal="center" vertical="center" wrapText="1"/>
    </xf>
    <xf numFmtId="9" fontId="13" fillId="7" borderId="85" xfId="6" applyNumberFormat="1" applyFont="1" applyBorder="1" applyAlignment="1">
      <alignment horizontal="center" vertical="center" wrapText="1"/>
    </xf>
    <xf numFmtId="44" fontId="13" fillId="7" borderId="81" xfId="6" applyNumberFormat="1" applyFont="1" applyBorder="1" applyAlignment="1">
      <alignment horizontal="center" vertical="center" wrapText="1"/>
    </xf>
    <xf numFmtId="44" fontId="13" fillId="7" borderId="83" xfId="6" applyNumberFormat="1" applyFont="1" applyBorder="1" applyAlignment="1">
      <alignment horizontal="center" vertical="center" wrapText="1"/>
    </xf>
    <xf numFmtId="0" fontId="13" fillId="7" borderId="82" xfId="6" applyFont="1" applyBorder="1" applyAlignment="1">
      <alignment horizontal="center" vertical="center" wrapText="1"/>
    </xf>
    <xf numFmtId="0" fontId="13" fillId="7" borderId="86" xfId="6" applyFont="1" applyBorder="1" applyAlignment="1">
      <alignment horizontal="center" vertical="center" wrapText="1"/>
    </xf>
    <xf numFmtId="9" fontId="13" fillId="7" borderId="35" xfId="6" applyNumberFormat="1" applyFont="1" applyBorder="1" applyAlignment="1">
      <alignment horizontal="center" vertical="center" wrapText="1"/>
    </xf>
    <xf numFmtId="0" fontId="13" fillId="7" borderId="81" xfId="6" applyFont="1" applyBorder="1" applyAlignment="1">
      <alignment horizontal="center" vertical="center" wrapText="1"/>
    </xf>
    <xf numFmtId="0" fontId="13" fillId="7" borderId="85" xfId="6" applyFont="1" applyBorder="1" applyAlignment="1">
      <alignment horizontal="center" vertical="center" wrapText="1"/>
    </xf>
    <xf numFmtId="164" fontId="16" fillId="10" borderId="107" xfId="0" applyNumberFormat="1" applyFont="1" applyFill="1" applyBorder="1" applyAlignment="1">
      <alignment horizontal="right" vertical="center" wrapText="1"/>
    </xf>
    <xf numFmtId="164" fontId="16" fillId="10" borderId="108" xfId="0" applyNumberFormat="1" applyFont="1" applyFill="1" applyBorder="1" applyAlignment="1">
      <alignment horizontal="right" vertical="center" wrapText="1"/>
    </xf>
    <xf numFmtId="164" fontId="16" fillId="10" borderId="109" xfId="0" applyNumberFormat="1" applyFont="1" applyFill="1" applyBorder="1" applyAlignment="1">
      <alignment horizontal="right" vertical="center" wrapText="1"/>
    </xf>
    <xf numFmtId="44" fontId="6" fillId="19" borderId="39" xfId="19" applyNumberFormat="1" applyBorder="1" applyAlignment="1">
      <alignment horizontal="left" vertical="top" wrapText="1"/>
    </xf>
    <xf numFmtId="44" fontId="15" fillId="2" borderId="46" xfId="0" applyNumberFormat="1" applyFont="1" applyFill="1" applyBorder="1" applyAlignment="1">
      <alignment horizontal="center" vertical="center"/>
    </xf>
    <xf numFmtId="44" fontId="15" fillId="2" borderId="5" xfId="0" applyNumberFormat="1" applyFont="1" applyFill="1" applyBorder="1" applyAlignment="1">
      <alignment horizontal="center" vertical="center"/>
    </xf>
    <xf numFmtId="44" fontId="15" fillId="2" borderId="11" xfId="0" applyNumberFormat="1" applyFont="1" applyFill="1" applyBorder="1" applyAlignment="1">
      <alignment horizontal="center" vertical="center"/>
    </xf>
    <xf numFmtId="44" fontId="15" fillId="2" borderId="53" xfId="0" applyNumberFormat="1" applyFont="1" applyFill="1" applyBorder="1" applyAlignment="1">
      <alignment horizontal="center" vertical="center"/>
    </xf>
    <xf numFmtId="44" fontId="14" fillId="2" borderId="46" xfId="0" applyNumberFormat="1" applyFont="1" applyFill="1" applyBorder="1" applyAlignment="1">
      <alignment horizontal="center" vertical="center"/>
    </xf>
    <xf numFmtId="44" fontId="14" fillId="2" borderId="5" xfId="0" applyNumberFormat="1" applyFont="1" applyFill="1" applyBorder="1" applyAlignment="1">
      <alignment horizontal="center" vertical="center"/>
    </xf>
    <xf numFmtId="44" fontId="14" fillId="2" borderId="11" xfId="0" applyNumberFormat="1" applyFont="1" applyFill="1" applyBorder="1" applyAlignment="1">
      <alignment horizontal="center" vertical="center"/>
    </xf>
    <xf numFmtId="44" fontId="14" fillId="2" borderId="53" xfId="0" applyNumberFormat="1" applyFont="1" applyFill="1" applyBorder="1" applyAlignment="1">
      <alignment horizontal="center" vertical="center"/>
    </xf>
    <xf numFmtId="44" fontId="14" fillId="2" borderId="124" xfId="0" applyNumberFormat="1" applyFont="1" applyFill="1" applyBorder="1" applyAlignment="1">
      <alignment horizontal="center" vertical="center"/>
    </xf>
    <xf numFmtId="44" fontId="14" fillId="2" borderId="10" xfId="0" applyNumberFormat="1" applyFont="1" applyFill="1" applyBorder="1" applyAlignment="1">
      <alignment horizontal="center" vertical="center"/>
    </xf>
    <xf numFmtId="44" fontId="16" fillId="14" borderId="113" xfId="0" applyNumberFormat="1" applyFont="1" applyFill="1" applyBorder="1" applyAlignment="1">
      <alignment horizontal="center" vertical="center"/>
    </xf>
    <xf numFmtId="44" fontId="16" fillId="14" borderId="160" xfId="0" applyNumberFormat="1" applyFont="1" applyFill="1" applyBorder="1" applyAlignment="1">
      <alignment horizontal="center" vertical="center"/>
    </xf>
    <xf numFmtId="44" fontId="16" fillId="14" borderId="92" xfId="0" applyNumberFormat="1" applyFont="1" applyFill="1" applyBorder="1" applyAlignment="1">
      <alignment horizontal="center" vertical="center"/>
    </xf>
    <xf numFmtId="44" fontId="16" fillId="14" borderId="161" xfId="0" applyNumberFormat="1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159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77" xfId="0" applyFont="1" applyFill="1" applyBorder="1" applyAlignment="1">
      <alignment horizontal="center" vertical="center"/>
    </xf>
    <xf numFmtId="8" fontId="16" fillId="14" borderId="66" xfId="0" applyNumberFormat="1" applyFont="1" applyFill="1" applyBorder="1" applyAlignment="1">
      <alignment horizontal="center" vertical="center" wrapText="1"/>
    </xf>
    <xf numFmtId="44" fontId="16" fillId="14" borderId="65" xfId="0" applyNumberFormat="1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4" fontId="16" fillId="14" borderId="67" xfId="0" applyNumberFormat="1" applyFont="1" applyFill="1" applyBorder="1" applyAlignment="1">
      <alignment horizontal="center" vertical="center"/>
    </xf>
    <xf numFmtId="44" fontId="16" fillId="14" borderId="68" xfId="0" applyNumberFormat="1" applyFont="1" applyFill="1" applyBorder="1" applyAlignment="1">
      <alignment horizontal="center" vertical="center"/>
    </xf>
    <xf numFmtId="44" fontId="14" fillId="2" borderId="70" xfId="0" applyNumberFormat="1" applyFont="1" applyFill="1" applyBorder="1" applyAlignment="1">
      <alignment horizontal="center" vertical="center"/>
    </xf>
    <xf numFmtId="44" fontId="14" fillId="2" borderId="72" xfId="0" applyNumberFormat="1" applyFont="1" applyFill="1" applyBorder="1" applyAlignment="1">
      <alignment horizontal="center" vertical="center"/>
    </xf>
    <xf numFmtId="44" fontId="14" fillId="2" borderId="103" xfId="0" applyNumberFormat="1" applyFont="1" applyFill="1" applyBorder="1" applyAlignment="1">
      <alignment horizontal="center" vertical="center"/>
    </xf>
    <xf numFmtId="44" fontId="13" fillId="7" borderId="85" xfId="6" applyNumberFormat="1" applyFont="1" applyBorder="1" applyAlignment="1">
      <alignment horizontal="center" vertical="center" wrapText="1"/>
    </xf>
    <xf numFmtId="0" fontId="13" fillId="7" borderId="80" xfId="6" applyFont="1" applyBorder="1" applyAlignment="1">
      <alignment horizontal="center" vertical="center"/>
    </xf>
    <xf numFmtId="0" fontId="13" fillId="7" borderId="84" xfId="6" applyFont="1" applyBorder="1" applyAlignment="1">
      <alignment horizontal="center" vertical="center"/>
    </xf>
    <xf numFmtId="0" fontId="40" fillId="21" borderId="0" xfId="0" applyFont="1" applyFill="1" applyAlignment="1">
      <alignment horizontal="left" vertical="top" wrapText="1"/>
    </xf>
    <xf numFmtId="0" fontId="40" fillId="21" borderId="26" xfId="0" applyFont="1" applyFill="1" applyBorder="1" applyAlignment="1">
      <alignment horizontal="left" vertical="top" wrapText="1"/>
    </xf>
    <xf numFmtId="0" fontId="41" fillId="21" borderId="88" xfId="0" applyFont="1" applyFill="1" applyBorder="1" applyAlignment="1">
      <alignment horizontal="left" vertical="top" wrapText="1"/>
    </xf>
    <xf numFmtId="0" fontId="41" fillId="21" borderId="89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44" fontId="14" fillId="2" borderId="13" xfId="0" applyNumberFormat="1" applyFont="1" applyFill="1" applyBorder="1" applyAlignment="1">
      <alignment horizontal="center" vertical="center"/>
    </xf>
    <xf numFmtId="44" fontId="16" fillId="14" borderId="79" xfId="0" applyNumberFormat="1" applyFont="1" applyFill="1" applyBorder="1" applyAlignment="1">
      <alignment horizontal="center" vertical="center"/>
    </xf>
    <xf numFmtId="164" fontId="16" fillId="10" borderId="101" xfId="0" applyNumberFormat="1" applyFont="1" applyFill="1" applyBorder="1" applyAlignment="1">
      <alignment horizontal="right" vertical="center" wrapText="1"/>
    </xf>
    <xf numFmtId="44" fontId="14" fillId="2" borderId="9" xfId="0" applyNumberFormat="1" applyFont="1" applyFill="1" applyBorder="1" applyAlignment="1">
      <alignment horizontal="center" vertical="center"/>
    </xf>
    <xf numFmtId="0" fontId="22" fillId="2" borderId="112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2" fillId="23" borderId="15" xfId="0" applyFont="1" applyFill="1" applyBorder="1" applyAlignment="1">
      <alignment horizontal="left" vertical="top" wrapText="1"/>
    </xf>
    <xf numFmtId="0" fontId="42" fillId="23" borderId="17" xfId="0" applyFont="1" applyFill="1" applyBorder="1" applyAlignment="1">
      <alignment horizontal="left" vertical="top" wrapText="1"/>
    </xf>
    <xf numFmtId="0" fontId="42" fillId="23" borderId="22" xfId="0" applyFont="1" applyFill="1" applyBorder="1" applyAlignment="1">
      <alignment horizontal="left" vertical="top" wrapText="1"/>
    </xf>
    <xf numFmtId="44" fontId="4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</cellXfs>
  <cellStyles count="22">
    <cellStyle name="20% - Ênfase2" xfId="18" builtinId="34"/>
    <cellStyle name="20% - Ênfase4" xfId="19" builtinId="42"/>
    <cellStyle name="20% - Ênfase5" xfId="8" builtinId="46"/>
    <cellStyle name="40% - Ênfase4" xfId="10" builtinId="43"/>
    <cellStyle name="Bom" xfId="15" builtinId="26"/>
    <cellStyle name="Ênfase2" xfId="6" builtinId="33"/>
    <cellStyle name="Ênfase5" xfId="7" builtinId="45"/>
    <cellStyle name="Entrada" xfId="17" builtinId="20"/>
    <cellStyle name="Hiperlink" xfId="1" builtinId="8"/>
    <cellStyle name="Moeda" xfId="14" builtinId="4"/>
    <cellStyle name="Moeda 2" xfId="21" xr:uid="{62BEE641-FC0B-4282-A77E-4173EFE3AB59}"/>
    <cellStyle name="Neutro" xfId="16" builtinId="28"/>
    <cellStyle name="Normal" xfId="0" builtinId="0"/>
    <cellStyle name="Normal 2" xfId="3" xr:uid="{00000000-0005-0000-0000-000009000000}"/>
    <cellStyle name="Porcentagem" xfId="12" builtinId="5"/>
    <cellStyle name="Porcentagem 2" xfId="5" xr:uid="{00000000-0005-0000-0000-00000B000000}"/>
    <cellStyle name="Porcentagem 3" xfId="4" xr:uid="{00000000-0005-0000-0000-00000C000000}"/>
    <cellStyle name="Ruim" xfId="13" builtinId="27"/>
    <cellStyle name="Título 1" xfId="9" builtinId="16"/>
    <cellStyle name="Título 2" xfId="11" builtinId="17"/>
    <cellStyle name="Vírgula 2" xfId="2" xr:uid="{00000000-0005-0000-0000-00000F000000}"/>
    <cellStyle name="Vírgula 2 2" xfId="20" xr:uid="{B38B1C14-0B3A-4AC8-ACE1-FC88806E312A}"/>
  </cellStyles>
  <dxfs count="203"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</dxfs>
  <tableStyles count="0" defaultTableStyle="TableStyleMedium2" defaultPivotStyle="PivotStyleLight16"/>
  <colors>
    <mruColors>
      <color rgb="FFFF3300"/>
      <color rgb="FFC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1617818</xdr:colOff>
      <xdr:row>4</xdr:row>
      <xdr:rowOff>110945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615DD157-6681-44CA-ACF6-5C755899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20589" cy="796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141435</xdr:colOff>
      <xdr:row>21</xdr:row>
      <xdr:rowOff>99172</xdr:rowOff>
    </xdr:from>
    <xdr:to>
      <xdr:col>14</xdr:col>
      <xdr:colOff>746873</xdr:colOff>
      <xdr:row>22</xdr:row>
      <xdr:rowOff>97838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F1F656DC-8613-46B3-A16F-E896215524B0}"/>
            </a:ext>
            <a:ext uri="{147F2762-F138-4A5C-976F-8EAC2B608ADB}">
              <a16:predDERef xmlns:a16="http://schemas.microsoft.com/office/drawing/2014/main" pred="{615DD157-6681-44CA-ACF6-5C7558997164}"/>
            </a:ext>
          </a:extLst>
        </xdr:cNvPr>
        <xdr:cNvSpPr/>
      </xdr:nvSpPr>
      <xdr:spPr>
        <a:xfrm>
          <a:off x="14076510" y="4690222"/>
          <a:ext cx="605438" cy="18916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36C1C6B6-7ED7-42B6-8CB4-3ADAD430BCC8}"/>
            </a:ext>
          </a:extLst>
        </xdr:cNvPr>
        <xdr:cNvSpPr/>
      </xdr:nvSpPr>
      <xdr:spPr>
        <a:xfrm>
          <a:off x="13134975" y="4191000"/>
          <a:ext cx="1211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BCF72FA3-029D-416F-94E2-A086D7272C95}"/>
            </a:ext>
          </a:extLst>
        </xdr:cNvPr>
        <xdr:cNvSpPr/>
      </xdr:nvSpPr>
      <xdr:spPr>
        <a:xfrm>
          <a:off x="10639425" y="2114550"/>
          <a:ext cx="830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leroymerlin.com.br/primer-manta-vedacit-18l-preta-vedacit_8700640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EA9DB"/>
  </sheetPr>
  <dimension ref="A2:AO80"/>
  <sheetViews>
    <sheetView showGridLines="0" topLeftCell="A69" zoomScale="70" zoomScaleNormal="70" workbookViewId="0">
      <selection activeCell="Q73" sqref="Q73"/>
    </sheetView>
  </sheetViews>
  <sheetFormatPr defaultColWidth="9.140625" defaultRowHeight="15" x14ac:dyDescent="0.25"/>
  <cols>
    <col min="1" max="1" width="6" style="20" customWidth="1"/>
    <col min="2" max="2" width="40.42578125" customWidth="1"/>
    <col min="3" max="3" width="11.28515625" customWidth="1"/>
    <col min="4" max="4" width="6.5703125" style="20" customWidth="1"/>
    <col min="5" max="5" width="32.140625" style="13" customWidth="1"/>
    <col min="6" max="6" width="12.5703125" style="13" customWidth="1"/>
    <col min="7" max="7" width="24.7109375" style="13" customWidth="1"/>
    <col min="8" max="8" width="8.140625" style="13" customWidth="1"/>
    <col min="9" max="9" width="15.5703125" style="13" customWidth="1"/>
    <col min="10" max="10" width="13.7109375" style="13" customWidth="1"/>
    <col min="11" max="11" width="13.42578125" style="13" customWidth="1"/>
    <col min="12" max="12" width="13" style="13" customWidth="1"/>
    <col min="13" max="13" width="16.140625" style="149" customWidth="1"/>
    <col min="14" max="14" width="11.28515625" style="316" customWidth="1"/>
    <col min="15" max="15" width="22.5703125" style="336" customWidth="1"/>
    <col min="16" max="16" width="13.28515625" customWidth="1"/>
    <col min="17" max="17" width="16.28515625" customWidth="1"/>
    <col min="19" max="19" width="13.42578125" customWidth="1"/>
    <col min="22" max="22" width="12.5703125" bestFit="1" customWidth="1"/>
    <col min="25" max="25" width="10.5703125" bestFit="1" customWidth="1"/>
    <col min="28" max="28" width="30.42578125" customWidth="1"/>
    <col min="29" max="29" width="20" customWidth="1"/>
  </cols>
  <sheetData>
    <row r="2" spans="1:41" ht="19.5" x14ac:dyDescent="0.3">
      <c r="AB2" s="112" t="s">
        <v>0</v>
      </c>
      <c r="AC2" s="113"/>
      <c r="AD2" s="113"/>
      <c r="AE2" s="113"/>
      <c r="AF2" s="113"/>
      <c r="AG2" s="113"/>
      <c r="AH2" s="113" t="s">
        <v>1</v>
      </c>
      <c r="AI2" s="113" t="s">
        <v>1</v>
      </c>
      <c r="AJ2" s="113" t="s">
        <v>1</v>
      </c>
      <c r="AK2" s="113" t="s">
        <v>1</v>
      </c>
      <c r="AL2" s="113" t="s">
        <v>1</v>
      </c>
      <c r="AM2" s="113" t="s">
        <v>1</v>
      </c>
      <c r="AN2" s="114" t="s">
        <v>1</v>
      </c>
      <c r="AO2" s="115" t="s">
        <v>1</v>
      </c>
    </row>
    <row r="3" spans="1:41" ht="19.5" x14ac:dyDescent="0.3">
      <c r="AB3" s="116" t="s">
        <v>1</v>
      </c>
      <c r="AC3" s="107" t="s">
        <v>1</v>
      </c>
      <c r="AD3" s="107" t="s">
        <v>1</v>
      </c>
      <c r="AE3" s="107" t="s">
        <v>1</v>
      </c>
      <c r="AF3" s="107" t="s">
        <v>1</v>
      </c>
      <c r="AG3" s="107" t="s">
        <v>1</v>
      </c>
      <c r="AH3" s="107" t="s">
        <v>1</v>
      </c>
      <c r="AI3" s="107" t="s">
        <v>1</v>
      </c>
      <c r="AJ3" s="107" t="s">
        <v>1</v>
      </c>
      <c r="AK3" s="107" t="s">
        <v>1</v>
      </c>
      <c r="AL3" s="107" t="s">
        <v>1</v>
      </c>
      <c r="AM3" s="107" t="s">
        <v>1</v>
      </c>
      <c r="AN3" s="108" t="s">
        <v>1</v>
      </c>
      <c r="AO3" s="117" t="s">
        <v>1</v>
      </c>
    </row>
    <row r="4" spans="1:41" x14ac:dyDescent="0.25">
      <c r="AB4" s="122" t="s">
        <v>2</v>
      </c>
      <c r="AC4" s="119"/>
      <c r="AD4" s="119"/>
      <c r="AE4" s="119"/>
      <c r="AF4" s="119"/>
      <c r="AG4" s="119"/>
      <c r="AH4" s="119"/>
      <c r="AI4" s="119"/>
      <c r="AJ4" s="119"/>
      <c r="AK4" s="118" t="s">
        <v>1</v>
      </c>
      <c r="AL4" s="119" t="s">
        <v>3</v>
      </c>
      <c r="AM4" s="119"/>
      <c r="AN4" s="118" t="s">
        <v>1</v>
      </c>
      <c r="AO4" s="120" t="s">
        <v>1</v>
      </c>
    </row>
    <row r="5" spans="1:41" x14ac:dyDescent="0.25">
      <c r="AB5" s="121" t="s">
        <v>4</v>
      </c>
      <c r="AC5" s="403" t="s">
        <v>5</v>
      </c>
      <c r="AD5" s="403"/>
      <c r="AE5" s="403"/>
      <c r="AF5" s="403"/>
      <c r="AG5" s="403"/>
      <c r="AH5" s="403"/>
      <c r="AI5" s="403"/>
      <c r="AJ5" s="403"/>
      <c r="AK5" s="404"/>
      <c r="AL5" s="109" t="s">
        <v>6</v>
      </c>
      <c r="AM5" s="118" t="s">
        <v>1</v>
      </c>
      <c r="AN5" s="118" t="s">
        <v>1</v>
      </c>
      <c r="AO5" s="120" t="s">
        <v>1</v>
      </c>
    </row>
    <row r="6" spans="1:41" x14ac:dyDescent="0.25">
      <c r="A6" s="27" t="s">
        <v>7</v>
      </c>
      <c r="J6"/>
      <c r="K6"/>
      <c r="L6"/>
      <c r="M6" s="30"/>
      <c r="N6" s="319"/>
      <c r="O6" s="337"/>
      <c r="AB6" s="121" t="s">
        <v>8</v>
      </c>
      <c r="AC6" s="403" t="s">
        <v>9</v>
      </c>
      <c r="AD6" s="403"/>
      <c r="AE6" s="403"/>
      <c r="AF6" s="403"/>
      <c r="AG6" s="403" t="s">
        <v>1</v>
      </c>
      <c r="AH6" s="403" t="s">
        <v>1</v>
      </c>
      <c r="AI6" s="403" t="s">
        <v>1</v>
      </c>
      <c r="AJ6" s="403" t="s">
        <v>1</v>
      </c>
      <c r="AK6" s="404" t="s">
        <v>1</v>
      </c>
      <c r="AL6" s="110" t="s">
        <v>6</v>
      </c>
      <c r="AM6" s="118" t="s">
        <v>1</v>
      </c>
      <c r="AN6" s="118" t="s">
        <v>1</v>
      </c>
      <c r="AO6" s="120" t="s">
        <v>1</v>
      </c>
    </row>
    <row r="7" spans="1:41" x14ac:dyDescent="0.25">
      <c r="A7" s="27" t="s">
        <v>130</v>
      </c>
      <c r="J7"/>
      <c r="K7"/>
      <c r="L7"/>
      <c r="M7" s="30"/>
      <c r="N7" s="319"/>
      <c r="O7" s="337"/>
      <c r="AB7" s="121" t="s">
        <v>10</v>
      </c>
      <c r="AC7" s="403" t="s">
        <v>11</v>
      </c>
      <c r="AD7" s="403"/>
      <c r="AE7" s="403"/>
      <c r="AF7" s="403" t="s">
        <v>1</v>
      </c>
      <c r="AG7" s="403" t="s">
        <v>1</v>
      </c>
      <c r="AH7" s="403" t="s">
        <v>1</v>
      </c>
      <c r="AI7" s="403" t="s">
        <v>1</v>
      </c>
      <c r="AJ7" s="403" t="s">
        <v>1</v>
      </c>
      <c r="AK7" s="404" t="s">
        <v>1</v>
      </c>
      <c r="AL7" s="110" t="s">
        <v>6</v>
      </c>
      <c r="AM7" s="118" t="s">
        <v>1</v>
      </c>
      <c r="AN7" s="118" t="s">
        <v>1</v>
      </c>
      <c r="AO7" s="120" t="s">
        <v>1</v>
      </c>
    </row>
    <row r="8" spans="1:41" x14ac:dyDescent="0.25">
      <c r="A8" s="405" t="s">
        <v>131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AB8" s="121" t="s">
        <v>12</v>
      </c>
      <c r="AC8" s="403" t="s">
        <v>13</v>
      </c>
      <c r="AD8" s="403"/>
      <c r="AE8" s="403"/>
      <c r="AF8" s="403" t="s">
        <v>1</v>
      </c>
      <c r="AG8" s="403" t="s">
        <v>1</v>
      </c>
      <c r="AH8" s="403" t="s">
        <v>1</v>
      </c>
      <c r="AI8" s="403" t="s">
        <v>1</v>
      </c>
      <c r="AJ8" s="403" t="s">
        <v>1</v>
      </c>
      <c r="AK8" s="404" t="s">
        <v>1</v>
      </c>
      <c r="AL8" s="110" t="s">
        <v>6</v>
      </c>
      <c r="AM8" s="118" t="s">
        <v>1</v>
      </c>
      <c r="AN8" s="118" t="s">
        <v>1</v>
      </c>
      <c r="AO8" s="120" t="s">
        <v>1</v>
      </c>
    </row>
    <row r="9" spans="1:41" x14ac:dyDescent="0.25">
      <c r="A9" s="27" t="s">
        <v>14</v>
      </c>
      <c r="J9"/>
      <c r="K9"/>
      <c r="L9"/>
      <c r="M9" s="30"/>
      <c r="N9" s="319"/>
      <c r="O9" s="337"/>
      <c r="AB9" s="121" t="s">
        <v>15</v>
      </c>
      <c r="AC9" s="403" t="s">
        <v>16</v>
      </c>
      <c r="AD9" s="403"/>
      <c r="AE9" s="403"/>
      <c r="AF9" s="403"/>
      <c r="AG9" s="403"/>
      <c r="AH9" s="403" t="s">
        <v>1</v>
      </c>
      <c r="AI9" s="403" t="s">
        <v>1</v>
      </c>
      <c r="AJ9" s="403" t="s">
        <v>1</v>
      </c>
      <c r="AK9" s="404" t="s">
        <v>1</v>
      </c>
      <c r="AL9" s="110" t="s">
        <v>17</v>
      </c>
      <c r="AM9" s="118" t="s">
        <v>1</v>
      </c>
      <c r="AN9" s="118" t="s">
        <v>1</v>
      </c>
      <c r="AO9" s="120" t="s">
        <v>1</v>
      </c>
    </row>
    <row r="10" spans="1:41" x14ac:dyDescent="0.25">
      <c r="AB10" s="121" t="s">
        <v>18</v>
      </c>
      <c r="AC10" s="403" t="s">
        <v>19</v>
      </c>
      <c r="AD10" s="403"/>
      <c r="AE10" s="403"/>
      <c r="AF10" s="403"/>
      <c r="AG10" s="403"/>
      <c r="AH10" s="403" t="s">
        <v>1</v>
      </c>
      <c r="AI10" s="403" t="s">
        <v>1</v>
      </c>
      <c r="AJ10" s="403" t="s">
        <v>1</v>
      </c>
      <c r="AK10" s="404" t="s">
        <v>1</v>
      </c>
      <c r="AL10" s="110" t="s">
        <v>17</v>
      </c>
      <c r="AM10" s="118" t="s">
        <v>1</v>
      </c>
      <c r="AN10" s="118" t="s">
        <v>1</v>
      </c>
      <c r="AO10" s="120" t="s">
        <v>1</v>
      </c>
    </row>
    <row r="11" spans="1:41" ht="19.5" x14ac:dyDescent="0.3">
      <c r="A11" s="406" t="s">
        <v>20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T11" s="103"/>
      <c r="U11" s="103"/>
      <c r="AB11" s="121" t="s">
        <v>21</v>
      </c>
      <c r="AC11" s="403" t="s">
        <v>22</v>
      </c>
      <c r="AD11" s="403"/>
      <c r="AE11" s="403"/>
      <c r="AF11" s="403"/>
      <c r="AG11" s="403"/>
      <c r="AH11" s="403"/>
      <c r="AI11" s="403" t="s">
        <v>1</v>
      </c>
      <c r="AJ11" s="403" t="s">
        <v>1</v>
      </c>
      <c r="AK11" s="404" t="s">
        <v>1</v>
      </c>
      <c r="AL11" s="110" t="s">
        <v>6</v>
      </c>
      <c r="AM11" s="111"/>
      <c r="AN11" s="118"/>
      <c r="AO11" s="120"/>
    </row>
    <row r="12" spans="1:41" ht="19.5" x14ac:dyDescent="0.3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32"/>
      <c r="N12" s="87"/>
      <c r="O12" s="338"/>
      <c r="P12" s="79"/>
      <c r="T12" s="103"/>
      <c r="U12" s="103"/>
      <c r="AB12" s="121" t="s">
        <v>23</v>
      </c>
      <c r="AC12" s="403" t="s">
        <v>24</v>
      </c>
      <c r="AD12" s="403"/>
      <c r="AE12" s="403"/>
      <c r="AF12" s="403" t="s">
        <v>1</v>
      </c>
      <c r="AG12" s="403" t="s">
        <v>1</v>
      </c>
      <c r="AH12" s="403" t="s">
        <v>1</v>
      </c>
      <c r="AI12" s="403" t="s">
        <v>1</v>
      </c>
      <c r="AJ12" s="403" t="s">
        <v>1</v>
      </c>
      <c r="AK12" s="404" t="s">
        <v>1</v>
      </c>
      <c r="AL12" s="110" t="s">
        <v>6</v>
      </c>
      <c r="AM12" s="118" t="s">
        <v>1</v>
      </c>
      <c r="AN12" s="118" t="s">
        <v>1</v>
      </c>
      <c r="AO12" s="120" t="s">
        <v>1</v>
      </c>
    </row>
    <row r="13" spans="1:41" ht="19.5" x14ac:dyDescent="0.3">
      <c r="A13" s="81" t="s">
        <v>25</v>
      </c>
      <c r="B13" s="82"/>
      <c r="C13" s="82"/>
      <c r="D13" s="83"/>
      <c r="E13" s="84"/>
      <c r="F13" s="80"/>
      <c r="G13" s="80"/>
      <c r="H13" s="80"/>
      <c r="I13" s="80"/>
      <c r="J13" s="80"/>
      <c r="K13" s="80"/>
      <c r="L13" s="80"/>
      <c r="M13" s="333"/>
      <c r="N13" s="88"/>
      <c r="O13" s="339"/>
      <c r="P13" s="80"/>
      <c r="T13" s="103"/>
      <c r="U13" s="103"/>
      <c r="AB13" s="121" t="s">
        <v>26</v>
      </c>
      <c r="AC13" s="403" t="s">
        <v>27</v>
      </c>
      <c r="AD13" s="403"/>
      <c r="AE13" s="403"/>
      <c r="AF13" s="403"/>
      <c r="AG13" s="403"/>
      <c r="AH13" s="403"/>
      <c r="AI13" s="403"/>
      <c r="AJ13" s="403"/>
      <c r="AK13" s="404" t="s">
        <v>1</v>
      </c>
      <c r="AL13" s="110" t="s">
        <v>17</v>
      </c>
      <c r="AM13" s="118" t="s">
        <v>1</v>
      </c>
      <c r="AN13" s="118" t="s">
        <v>1</v>
      </c>
      <c r="AO13" s="120" t="s">
        <v>1</v>
      </c>
    </row>
    <row r="14" spans="1:41" ht="19.5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3"/>
      <c r="N14" s="88"/>
      <c r="O14" s="339"/>
      <c r="P14" s="80"/>
      <c r="T14" s="103"/>
      <c r="U14" s="103"/>
      <c r="AB14" s="121" t="s">
        <v>28</v>
      </c>
      <c r="AC14" s="403" t="s">
        <v>29</v>
      </c>
      <c r="AD14" s="403"/>
      <c r="AE14" s="403"/>
      <c r="AF14" s="403"/>
      <c r="AG14" s="403"/>
      <c r="AH14" s="403"/>
      <c r="AI14" s="403"/>
      <c r="AJ14" s="403"/>
      <c r="AK14" s="404" t="s">
        <v>1</v>
      </c>
      <c r="AL14" s="110" t="s">
        <v>6</v>
      </c>
      <c r="AM14" s="118" t="s">
        <v>1</v>
      </c>
      <c r="AN14" s="118" t="s">
        <v>1</v>
      </c>
      <c r="AO14" s="120" t="s">
        <v>1</v>
      </c>
    </row>
    <row r="15" spans="1:41" ht="15.75" thickBot="1" x14ac:dyDescent="0.3">
      <c r="A15" s="78"/>
      <c r="K15" s="172"/>
      <c r="L15" s="172"/>
      <c r="N15" s="377" t="s">
        <v>30</v>
      </c>
      <c r="O15" s="340"/>
      <c r="P15" s="65"/>
      <c r="Q15" s="66"/>
      <c r="R15" s="66"/>
      <c r="S15" s="66"/>
      <c r="T15" s="66"/>
      <c r="U15" s="66"/>
      <c r="V15" s="66"/>
      <c r="AB15" s="121" t="s">
        <v>31</v>
      </c>
      <c r="AC15" s="403" t="s">
        <v>32</v>
      </c>
      <c r="AD15" s="403"/>
      <c r="AE15" s="403"/>
      <c r="AF15" s="403"/>
      <c r="AG15" s="403"/>
      <c r="AH15" s="403"/>
      <c r="AI15" s="403"/>
      <c r="AJ15" s="403"/>
      <c r="AK15" s="404"/>
      <c r="AL15" s="110" t="s">
        <v>17</v>
      </c>
      <c r="AM15" s="118" t="s">
        <v>1</v>
      </c>
      <c r="AN15" s="118" t="s">
        <v>1</v>
      </c>
      <c r="AO15" s="120" t="s">
        <v>1</v>
      </c>
    </row>
    <row r="16" spans="1:41" ht="28.5" customHeight="1" thickTop="1" x14ac:dyDescent="0.25">
      <c r="A16" s="206" t="s">
        <v>33</v>
      </c>
      <c r="B16" s="207"/>
      <c r="C16" s="193"/>
      <c r="D16" s="206" t="s">
        <v>34</v>
      </c>
      <c r="E16" s="207"/>
      <c r="F16" s="194"/>
      <c r="G16" s="208" t="s">
        <v>35</v>
      </c>
      <c r="H16" s="195"/>
      <c r="I16" s="191"/>
      <c r="J16" s="369"/>
      <c r="K16" s="368"/>
      <c r="L16" s="177"/>
      <c r="M16" s="367"/>
      <c r="N16" s="378">
        <v>0.25</v>
      </c>
      <c r="O16" s="498" t="s">
        <v>82</v>
      </c>
      <c r="P16" s="498"/>
      <c r="Q16" s="498"/>
      <c r="R16" s="498"/>
      <c r="S16" s="498"/>
      <c r="T16" s="137"/>
      <c r="U16" s="137"/>
      <c r="V16" s="137"/>
      <c r="AB16" s="122" t="s">
        <v>1</v>
      </c>
      <c r="AC16" s="132"/>
      <c r="AD16" s="132"/>
      <c r="AE16" s="132"/>
      <c r="AF16" s="132"/>
      <c r="AG16" s="132"/>
      <c r="AH16" s="132"/>
      <c r="AI16" s="132"/>
      <c r="AJ16" s="132"/>
      <c r="AK16" s="132"/>
      <c r="AL16" s="118" t="s">
        <v>1</v>
      </c>
      <c r="AM16" s="118" t="s">
        <v>1</v>
      </c>
      <c r="AN16" s="118" t="s">
        <v>1</v>
      </c>
      <c r="AO16" s="120" t="s">
        <v>1</v>
      </c>
    </row>
    <row r="17" spans="1:41" ht="20.25" customHeight="1" x14ac:dyDescent="0.25">
      <c r="A17" s="196" t="s">
        <v>37</v>
      </c>
      <c r="B17" s="197"/>
      <c r="C17" s="198">
        <f>AVERAGE(I34:I41)</f>
        <v>699.5</v>
      </c>
      <c r="D17" s="196" t="s">
        <v>37</v>
      </c>
      <c r="E17" s="197"/>
      <c r="F17" s="199">
        <f>AVERAGE(I50:I57)</f>
        <v>76.8</v>
      </c>
      <c r="G17" s="197" t="s">
        <v>37</v>
      </c>
      <c r="H17" s="197"/>
      <c r="I17" s="198">
        <f>AVERAGE(I66:I72)</f>
        <v>150</v>
      </c>
      <c r="J17" s="196"/>
      <c r="K17" s="197"/>
      <c r="L17" s="180"/>
      <c r="N17" s="379">
        <v>0.75</v>
      </c>
      <c r="O17" s="341" t="s">
        <v>83</v>
      </c>
      <c r="P17" s="69"/>
      <c r="Q17" s="69"/>
      <c r="R17" s="69"/>
      <c r="S17" s="69"/>
      <c r="T17" s="69"/>
      <c r="U17" s="69"/>
      <c r="V17" s="70"/>
      <c r="AB17" s="122" t="s">
        <v>38</v>
      </c>
      <c r="AC17" s="119"/>
      <c r="AD17" s="119"/>
      <c r="AE17" s="118" t="s">
        <v>1</v>
      </c>
      <c r="AF17" s="118" t="s">
        <v>1</v>
      </c>
      <c r="AG17" s="118" t="s">
        <v>1</v>
      </c>
      <c r="AH17" s="118" t="s">
        <v>1</v>
      </c>
      <c r="AI17" s="118" t="s">
        <v>1</v>
      </c>
      <c r="AJ17" s="118" t="s">
        <v>1</v>
      </c>
      <c r="AK17" s="118" t="s">
        <v>1</v>
      </c>
      <c r="AL17" s="118" t="s">
        <v>1</v>
      </c>
      <c r="AM17" s="118" t="s">
        <v>1</v>
      </c>
      <c r="AN17" s="118" t="s">
        <v>1</v>
      </c>
      <c r="AO17" s="120" t="s">
        <v>1</v>
      </c>
    </row>
    <row r="18" spans="1:41" x14ac:dyDescent="0.25">
      <c r="A18" s="196" t="s">
        <v>39</v>
      </c>
      <c r="B18" s="197"/>
      <c r="C18" s="198">
        <f>_xlfn.STDEV.S(I34:I41)</f>
        <v>406.24658240320707</v>
      </c>
      <c r="D18" s="196" t="s">
        <v>39</v>
      </c>
      <c r="E18" s="197"/>
      <c r="F18" s="199">
        <f>_xlfn.STDEV.S(I50:I57)</f>
        <v>58.321081706605646</v>
      </c>
      <c r="G18" s="197" t="s">
        <v>39</v>
      </c>
      <c r="H18" s="197"/>
      <c r="I18" s="198">
        <f>_xlfn.STDEV.S(I66:I72)</f>
        <v>62.010238133177126</v>
      </c>
      <c r="J18" s="196"/>
      <c r="K18" s="197"/>
      <c r="L18" s="180"/>
      <c r="N18" s="380"/>
      <c r="P18" s="13"/>
      <c r="V18" s="72"/>
      <c r="AB18" s="123" t="s">
        <v>40</v>
      </c>
      <c r="AC18" s="118"/>
      <c r="AD18" s="118"/>
      <c r="AE18" s="118"/>
      <c r="AF18" s="118"/>
      <c r="AG18" s="118"/>
      <c r="AH18" s="118"/>
      <c r="AI18" s="118"/>
      <c r="AJ18" s="118"/>
      <c r="AK18" s="118" t="s">
        <v>1</v>
      </c>
      <c r="AL18" s="118" t="s">
        <v>1</v>
      </c>
      <c r="AM18" s="118" t="s">
        <v>1</v>
      </c>
      <c r="AN18" s="118" t="s">
        <v>1</v>
      </c>
      <c r="AO18" s="120" t="s">
        <v>1</v>
      </c>
    </row>
    <row r="19" spans="1:41" x14ac:dyDescent="0.25">
      <c r="A19" s="196" t="s">
        <v>41</v>
      </c>
      <c r="B19" s="197"/>
      <c r="C19" s="200">
        <f>(C18/C17)*100</f>
        <v>58.076709421473495</v>
      </c>
      <c r="D19" s="196" t="s">
        <v>41</v>
      </c>
      <c r="E19" s="197"/>
      <c r="F19" s="201">
        <f>(F18/F17)*100</f>
        <v>75.938908472142771</v>
      </c>
      <c r="G19" s="197" t="s">
        <v>41</v>
      </c>
      <c r="H19" s="197"/>
      <c r="I19" s="200">
        <f>(I18/I17)*100</f>
        <v>41.340158755451419</v>
      </c>
      <c r="J19" s="196"/>
      <c r="K19" s="197"/>
      <c r="L19" s="182"/>
      <c r="M19" s="367"/>
      <c r="P19" s="73" t="s">
        <v>42</v>
      </c>
      <c r="Q19" s="74"/>
      <c r="R19" s="75"/>
      <c r="S19" s="76"/>
      <c r="T19" s="76"/>
      <c r="U19" s="76"/>
      <c r="V19" s="76"/>
      <c r="AB19" s="123" t="s">
        <v>43</v>
      </c>
      <c r="AC19" s="118"/>
      <c r="AD19" s="118"/>
      <c r="AE19" s="118"/>
      <c r="AF19" s="118"/>
      <c r="AG19" s="118"/>
      <c r="AH19" s="118"/>
      <c r="AI19" s="118"/>
      <c r="AJ19" s="118"/>
      <c r="AK19" s="118" t="s">
        <v>1</v>
      </c>
      <c r="AL19" s="118" t="s">
        <v>1</v>
      </c>
      <c r="AM19" s="118" t="s">
        <v>1</v>
      </c>
      <c r="AN19" s="118" t="s">
        <v>1</v>
      </c>
      <c r="AO19" s="120" t="s">
        <v>1</v>
      </c>
    </row>
    <row r="20" spans="1:41" ht="17.25" customHeight="1" x14ac:dyDescent="0.25">
      <c r="A20" s="196" t="s">
        <v>44</v>
      </c>
      <c r="B20" s="197"/>
      <c r="C20" s="146" t="str">
        <f>IF(C19&gt;25,"Mediana","Média")</f>
        <v>Mediana</v>
      </c>
      <c r="D20" s="196" t="s">
        <v>44</v>
      </c>
      <c r="E20" s="197"/>
      <c r="F20" s="146" t="str">
        <f>IF(F19&gt;25,"Mediana","Média")</f>
        <v>Mediana</v>
      </c>
      <c r="G20" s="197" t="s">
        <v>44</v>
      </c>
      <c r="H20" s="197"/>
      <c r="I20" s="146" t="str">
        <f>IF(I19&gt;25,"Mediana","Média")</f>
        <v>Mediana</v>
      </c>
      <c r="J20" s="196"/>
      <c r="K20" s="197"/>
      <c r="L20" s="176"/>
      <c r="M20" s="367"/>
      <c r="P20" s="77">
        <v>0.25</v>
      </c>
      <c r="Q20" s="75" t="s">
        <v>45</v>
      </c>
      <c r="R20" s="75" t="s">
        <v>46</v>
      </c>
      <c r="S20" s="76"/>
      <c r="T20" s="76"/>
      <c r="U20" s="76"/>
      <c r="V20" s="76"/>
      <c r="AB20" s="138" t="s">
        <v>47</v>
      </c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18" t="s">
        <v>1</v>
      </c>
      <c r="AO20" s="120" t="s">
        <v>1</v>
      </c>
    </row>
    <row r="21" spans="1:41" x14ac:dyDescent="0.25">
      <c r="A21" s="196" t="s">
        <v>48</v>
      </c>
      <c r="B21" s="197"/>
      <c r="C21" s="198">
        <f>MIN(I34:I41)</f>
        <v>350</v>
      </c>
      <c r="D21" s="196" t="s">
        <v>48</v>
      </c>
      <c r="E21" s="197"/>
      <c r="F21" s="199">
        <f>MIN(I50:I57)</f>
        <v>30</v>
      </c>
      <c r="G21" s="197" t="s">
        <v>48</v>
      </c>
      <c r="H21" s="197"/>
      <c r="I21" s="198">
        <f>MIN(I66:I72)</f>
        <v>63.33</v>
      </c>
      <c r="J21" s="145"/>
      <c r="K21" s="29"/>
      <c r="L21" s="220"/>
      <c r="M21" s="367"/>
      <c r="P21" s="75"/>
      <c r="Q21" s="75" t="s">
        <v>49</v>
      </c>
      <c r="R21" s="75" t="s">
        <v>50</v>
      </c>
      <c r="S21" s="76"/>
      <c r="T21" s="76"/>
      <c r="U21" s="76"/>
      <c r="V21" s="76"/>
      <c r="AB21" s="138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18" t="s">
        <v>1</v>
      </c>
      <c r="AO21" s="120" t="s">
        <v>1</v>
      </c>
    </row>
    <row r="22" spans="1:41" ht="15" customHeight="1" x14ac:dyDescent="0.25">
      <c r="A22" s="202"/>
      <c r="B22" s="169"/>
      <c r="C22" s="169"/>
      <c r="D22" s="202"/>
      <c r="E22" s="169"/>
      <c r="F22" s="203"/>
      <c r="G22" s="169"/>
      <c r="H22" s="169"/>
      <c r="I22" s="169"/>
      <c r="J22" s="366"/>
      <c r="K22" s="223"/>
      <c r="L22" s="223"/>
      <c r="M22" s="367"/>
      <c r="P22" s="75"/>
      <c r="Q22" s="75" t="s">
        <v>49</v>
      </c>
      <c r="R22" s="75" t="s">
        <v>50</v>
      </c>
      <c r="S22" s="76"/>
      <c r="T22" s="76"/>
      <c r="U22" s="76"/>
      <c r="V22" s="76"/>
      <c r="AB22" s="124" t="s">
        <v>1</v>
      </c>
      <c r="AC22" s="125" t="s">
        <v>1</v>
      </c>
      <c r="AD22" s="125" t="s">
        <v>1</v>
      </c>
      <c r="AE22" s="125" t="s">
        <v>1</v>
      </c>
      <c r="AF22" s="125" t="s">
        <v>1</v>
      </c>
      <c r="AG22" s="125" t="s">
        <v>1</v>
      </c>
      <c r="AH22" s="125" t="s">
        <v>1</v>
      </c>
      <c r="AI22" s="125" t="s">
        <v>1</v>
      </c>
      <c r="AJ22" s="125" t="s">
        <v>1</v>
      </c>
      <c r="AK22" s="125" t="s">
        <v>1</v>
      </c>
      <c r="AL22" s="125" t="s">
        <v>1</v>
      </c>
      <c r="AM22" s="125" t="s">
        <v>1</v>
      </c>
      <c r="AN22" s="125" t="s">
        <v>1</v>
      </c>
      <c r="AO22" s="126" t="s">
        <v>1</v>
      </c>
    </row>
    <row r="23" spans="1:41" x14ac:dyDescent="0.25">
      <c r="A23" s="206" t="s">
        <v>51</v>
      </c>
      <c r="B23" s="207"/>
      <c r="C23" s="193"/>
      <c r="D23" s="206" t="s">
        <v>52</v>
      </c>
      <c r="E23" s="207"/>
      <c r="F23" s="193"/>
      <c r="G23" s="365"/>
      <c r="H23" s="192"/>
      <c r="I23" s="193"/>
      <c r="J23" s="61"/>
      <c r="K23" s="172"/>
      <c r="L23" s="172"/>
      <c r="P23" s="75"/>
      <c r="Q23" s="75"/>
      <c r="R23" s="75"/>
      <c r="S23" s="76"/>
      <c r="T23" s="76"/>
      <c r="U23" s="76"/>
      <c r="V23" s="76"/>
    </row>
    <row r="24" spans="1:41" x14ac:dyDescent="0.25">
      <c r="A24" s="196" t="s">
        <v>37</v>
      </c>
      <c r="B24" s="197"/>
      <c r="C24" s="198">
        <f>AVERAGE(I42:I49)</f>
        <v>252.36250000000001</v>
      </c>
      <c r="D24" s="196" t="s">
        <v>37</v>
      </c>
      <c r="E24" s="197"/>
      <c r="F24" s="198">
        <f>AVERAGE(I58:I65)</f>
        <v>388.37125000000003</v>
      </c>
      <c r="G24" s="196"/>
      <c r="H24" s="197"/>
      <c r="I24" s="180"/>
      <c r="J24" s="29"/>
      <c r="P24" s="75"/>
      <c r="Q24" s="75"/>
      <c r="R24" s="75"/>
      <c r="S24" s="76"/>
      <c r="T24" s="76"/>
      <c r="U24" s="76"/>
      <c r="V24" s="76"/>
    </row>
    <row r="25" spans="1:41" x14ac:dyDescent="0.25">
      <c r="A25" s="196" t="s">
        <v>39</v>
      </c>
      <c r="B25" s="197"/>
      <c r="C25" s="198">
        <f>_xlfn.STDEV.S(I42:I49)</f>
        <v>547.11364172746198</v>
      </c>
      <c r="D25" s="196" t="s">
        <v>39</v>
      </c>
      <c r="E25" s="197"/>
      <c r="F25" s="198">
        <f>_xlfn.STDEV.S(I58:I65)</f>
        <v>296.13085338543442</v>
      </c>
      <c r="G25" s="196"/>
      <c r="H25" s="197"/>
      <c r="I25" s="180"/>
      <c r="J25" s="29"/>
      <c r="T25" s="105"/>
      <c r="U25" s="485"/>
      <c r="V25" s="485"/>
      <c r="W25" s="485"/>
      <c r="X25" s="485"/>
      <c r="Y25" s="485"/>
      <c r="Z25" s="485"/>
      <c r="AA25" s="485"/>
      <c r="AB25" s="485"/>
      <c r="AC25" s="105"/>
      <c r="AD25" s="105"/>
      <c r="AE25" s="105"/>
      <c r="AF25" s="104"/>
      <c r="AG25" s="104"/>
    </row>
    <row r="26" spans="1:41" x14ac:dyDescent="0.25">
      <c r="A26" s="196" t="s">
        <v>41</v>
      </c>
      <c r="B26" s="197"/>
      <c r="C26" s="200">
        <f>(C25/C24)*100</f>
        <v>216.7967276150228</v>
      </c>
      <c r="D26" s="196" t="s">
        <v>41</v>
      </c>
      <c r="E26" s="197"/>
      <c r="F26" s="200">
        <f>(F25/F24)*100</f>
        <v>76.249427161622904</v>
      </c>
      <c r="G26" s="196"/>
      <c r="H26" s="197"/>
      <c r="I26" s="182"/>
      <c r="J26" s="173"/>
      <c r="M26" s="150"/>
      <c r="N26" s="322"/>
      <c r="O26" s="342"/>
      <c r="P26" s="76"/>
      <c r="Q26" s="76"/>
      <c r="R26" s="76"/>
      <c r="S26" s="76"/>
      <c r="T26" s="105"/>
      <c r="U26" s="485"/>
      <c r="V26" s="485"/>
      <c r="W26" s="485"/>
      <c r="X26" s="485"/>
      <c r="Y26" s="485"/>
      <c r="Z26" s="485"/>
      <c r="AA26" s="485"/>
      <c r="AB26" s="485"/>
      <c r="AC26" s="105"/>
      <c r="AD26" s="105"/>
      <c r="AE26" s="105"/>
      <c r="AF26" s="104"/>
      <c r="AG26" s="104"/>
    </row>
    <row r="27" spans="1:41" ht="15" customHeight="1" x14ac:dyDescent="0.25">
      <c r="A27" s="196" t="s">
        <v>44</v>
      </c>
      <c r="B27" s="197"/>
      <c r="C27" s="146" t="str">
        <f>IF(C26&gt;25,"Mediana","Média")</f>
        <v>Mediana</v>
      </c>
      <c r="D27" s="196" t="s">
        <v>44</v>
      </c>
      <c r="E27" s="197"/>
      <c r="F27" s="146" t="str">
        <f>IF(F26&gt;25,"Mediana","Média")</f>
        <v>Mediana</v>
      </c>
      <c r="G27" s="196"/>
      <c r="H27" s="197"/>
      <c r="I27" s="176"/>
      <c r="J27" s="173"/>
      <c r="M27" s="150"/>
      <c r="N27" s="322"/>
      <c r="O27" s="342"/>
      <c r="P27" s="76"/>
      <c r="Q27" s="76"/>
      <c r="R27" s="76"/>
      <c r="S27" s="76"/>
      <c r="T27" s="105"/>
      <c r="U27" s="488"/>
      <c r="V27" s="488"/>
      <c r="W27" s="488"/>
      <c r="X27" s="488"/>
      <c r="Y27" s="488"/>
      <c r="Z27" s="488"/>
      <c r="AA27" s="488"/>
      <c r="AB27" s="488"/>
      <c r="AC27" s="488"/>
      <c r="AD27" s="105"/>
      <c r="AE27" s="105"/>
      <c r="AF27" s="104"/>
      <c r="AG27" s="104"/>
    </row>
    <row r="28" spans="1:41" x14ac:dyDescent="0.25">
      <c r="A28" s="196" t="s">
        <v>48</v>
      </c>
      <c r="B28" s="197"/>
      <c r="C28" s="198">
        <f>MIN(I42:I49)</f>
        <v>9</v>
      </c>
      <c r="D28" s="196" t="s">
        <v>48</v>
      </c>
      <c r="E28" s="197"/>
      <c r="F28" s="198">
        <f>MIN(I58:I65)</f>
        <v>150</v>
      </c>
      <c r="G28" s="196"/>
      <c r="H28" s="197"/>
      <c r="I28" s="180"/>
      <c r="J28" s="173"/>
      <c r="M28" s="150"/>
      <c r="N28" s="322"/>
      <c r="O28" s="342"/>
      <c r="P28" s="76"/>
      <c r="Q28" s="76"/>
      <c r="R28" s="76"/>
      <c r="S28" s="76"/>
      <c r="T28" s="106"/>
      <c r="U28" s="488"/>
      <c r="V28" s="488"/>
      <c r="W28" s="488"/>
      <c r="X28" s="488"/>
      <c r="Y28" s="488"/>
      <c r="Z28" s="488"/>
      <c r="AA28" s="488"/>
      <c r="AB28" s="488"/>
      <c r="AC28" s="488"/>
      <c r="AD28" s="105"/>
      <c r="AE28" s="105"/>
      <c r="AF28" s="104"/>
      <c r="AG28" s="104"/>
    </row>
    <row r="29" spans="1:41" ht="36" customHeight="1" x14ac:dyDescent="0.25">
      <c r="A29" s="204"/>
      <c r="B29" s="205"/>
      <c r="C29" s="205"/>
      <c r="D29" s="204"/>
      <c r="E29" s="205"/>
      <c r="F29" s="205"/>
      <c r="G29" s="202"/>
      <c r="H29" s="177"/>
      <c r="I29" s="177"/>
      <c r="J29" s="223"/>
      <c r="M29" s="150"/>
      <c r="N29" s="322"/>
      <c r="O29" s="342"/>
      <c r="P29" s="76"/>
      <c r="Q29" s="76"/>
      <c r="R29" s="76"/>
      <c r="S29" s="76"/>
      <c r="T29" s="106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4"/>
      <c r="AG29" s="104"/>
    </row>
    <row r="30" spans="1:41" ht="36" customHeight="1" x14ac:dyDescent="0.25">
      <c r="A30" s="60"/>
      <c r="D30"/>
      <c r="E30"/>
      <c r="F30"/>
      <c r="G30"/>
      <c r="H30"/>
      <c r="I30" s="223"/>
      <c r="J30"/>
      <c r="K30" s="85"/>
      <c r="L30" s="85"/>
      <c r="M30" s="150"/>
      <c r="N30" s="31"/>
      <c r="O30" s="343"/>
      <c r="P30" s="76"/>
      <c r="Q30" s="76"/>
      <c r="R30" s="76"/>
      <c r="S30" s="76"/>
      <c r="T30" s="106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4"/>
      <c r="AG30" s="104"/>
    </row>
    <row r="31" spans="1:41" ht="15.75" thickBot="1" x14ac:dyDescent="0.3">
      <c r="A31" s="63"/>
      <c r="B31" s="62"/>
      <c r="D31" s="31"/>
      <c r="E31" s="32"/>
      <c r="F31" s="32"/>
      <c r="G31" s="46"/>
      <c r="H31" s="33"/>
      <c r="I31" s="28"/>
      <c r="J31" s="28"/>
      <c r="K31" s="28"/>
      <c r="L31" s="28"/>
    </row>
    <row r="32" spans="1:41" ht="15" customHeight="1" x14ac:dyDescent="0.25">
      <c r="A32" s="439" t="s">
        <v>54</v>
      </c>
      <c r="B32" s="421" t="s">
        <v>55</v>
      </c>
      <c r="C32" s="421" t="s">
        <v>56</v>
      </c>
      <c r="D32" s="421" t="s">
        <v>57</v>
      </c>
      <c r="E32" s="443" t="s">
        <v>58</v>
      </c>
      <c r="F32" s="419" t="s">
        <v>59</v>
      </c>
      <c r="G32" s="421" t="s">
        <v>60</v>
      </c>
      <c r="H32" s="430" t="s">
        <v>61</v>
      </c>
      <c r="I32" s="423" t="s">
        <v>62</v>
      </c>
      <c r="J32" s="423" t="s">
        <v>63</v>
      </c>
      <c r="K32" s="425" t="s">
        <v>64</v>
      </c>
      <c r="L32" s="493" t="s">
        <v>65</v>
      </c>
      <c r="M32" s="495" t="s">
        <v>66</v>
      </c>
      <c r="N32" s="489" t="s">
        <v>67</v>
      </c>
      <c r="O32" s="490"/>
      <c r="P32" s="486" t="s">
        <v>68</v>
      </c>
      <c r="Q32" s="487"/>
    </row>
    <row r="33" spans="1:31" s="6" customFormat="1" ht="45" customHeight="1" thickBot="1" x14ac:dyDescent="0.3">
      <c r="A33" s="440"/>
      <c r="B33" s="441"/>
      <c r="C33" s="422"/>
      <c r="D33" s="422"/>
      <c r="E33" s="444"/>
      <c r="F33" s="420"/>
      <c r="G33" s="422"/>
      <c r="H33" s="431"/>
      <c r="I33" s="424"/>
      <c r="J33" s="497"/>
      <c r="K33" s="426"/>
      <c r="L33" s="494"/>
      <c r="M33" s="496"/>
      <c r="N33" s="491"/>
      <c r="O33" s="492"/>
      <c r="P33" s="230" t="s">
        <v>69</v>
      </c>
      <c r="Q33" s="218" t="s">
        <v>70</v>
      </c>
      <c r="T33"/>
      <c r="U33"/>
      <c r="V33"/>
      <c r="W33"/>
      <c r="X33"/>
      <c r="Y33"/>
      <c r="Z33"/>
      <c r="AA33"/>
      <c r="AB33"/>
      <c r="AC33"/>
      <c r="AD33"/>
      <c r="AE33"/>
    </row>
    <row r="34" spans="1:31" s="6" customFormat="1" ht="45" customHeight="1" x14ac:dyDescent="0.25">
      <c r="A34" s="427">
        <v>1</v>
      </c>
      <c r="B34" s="445" t="s">
        <v>111</v>
      </c>
      <c r="C34" s="447" t="s">
        <v>56</v>
      </c>
      <c r="D34" s="447">
        <v>30</v>
      </c>
      <c r="E34" s="157" t="s">
        <v>134</v>
      </c>
      <c r="F34" s="141" t="s">
        <v>136</v>
      </c>
      <c r="G34" s="159" t="s">
        <v>127</v>
      </c>
      <c r="H34" s="162" t="s">
        <v>71</v>
      </c>
      <c r="I34" s="250">
        <v>350</v>
      </c>
      <c r="J34" s="416">
        <f>AVERAGE(I34:I41)</f>
        <v>699.5</v>
      </c>
      <c r="K34" s="411">
        <f>J34*1.25</f>
        <v>874.375</v>
      </c>
      <c r="L34" s="499">
        <f>75%*J34</f>
        <v>524.625</v>
      </c>
      <c r="M34" s="167" t="str">
        <f>IF(I34&gt;K$34,"EXCESSIVAMENTE ELEVADO",IF(I34&lt;L$34,"INEXEQUÍVEL","VÁLIDO"))</f>
        <v>INEXEQUÍVEL</v>
      </c>
      <c r="N34" s="381">
        <f>I34/J34</f>
        <v>0.50035739814152969</v>
      </c>
      <c r="O34" s="359" t="s">
        <v>75</v>
      </c>
      <c r="P34" s="508">
        <v>650</v>
      </c>
      <c r="Q34" s="510">
        <f>D34*P34</f>
        <v>19500</v>
      </c>
      <c r="T34"/>
      <c r="U34"/>
      <c r="V34"/>
      <c r="W34"/>
      <c r="X34"/>
      <c r="Y34"/>
      <c r="Z34"/>
      <c r="AA34"/>
      <c r="AB34"/>
      <c r="AC34"/>
      <c r="AD34"/>
      <c r="AE34"/>
    </row>
    <row r="35" spans="1:31" ht="63" customHeight="1" x14ac:dyDescent="0.25">
      <c r="A35" s="428"/>
      <c r="B35" s="433"/>
      <c r="C35" s="435"/>
      <c r="D35" s="435"/>
      <c r="E35" s="158" t="s">
        <v>134</v>
      </c>
      <c r="F35" s="141" t="s">
        <v>136</v>
      </c>
      <c r="G35" s="254" t="s">
        <v>121</v>
      </c>
      <c r="H35" s="159" t="s">
        <v>73</v>
      </c>
      <c r="I35" s="255">
        <v>350</v>
      </c>
      <c r="J35" s="416"/>
      <c r="K35" s="411"/>
      <c r="L35" s="413"/>
      <c r="M35" s="242" t="str">
        <f t="shared" ref="M35:M40" si="0">IF(I35&gt;K$34,"EXCESSIVAMENTE ELEVADO",IF(I35&lt;L$34,"INEXEQUÍVEL","VÁLIDO"))</f>
        <v>INEXEQUÍVEL</v>
      </c>
      <c r="N35" s="381">
        <f>I35/J34</f>
        <v>0.50035739814152969</v>
      </c>
      <c r="O35" s="359" t="s">
        <v>75</v>
      </c>
      <c r="P35" s="508"/>
      <c r="Q35" s="511"/>
    </row>
    <row r="36" spans="1:31" ht="77.25" customHeight="1" x14ac:dyDescent="0.25">
      <c r="A36" s="428"/>
      <c r="B36" s="433"/>
      <c r="C36" s="435"/>
      <c r="D36" s="435"/>
      <c r="E36" s="158" t="s">
        <v>134</v>
      </c>
      <c r="F36" s="141" t="s">
        <v>136</v>
      </c>
      <c r="G36" s="253" t="s">
        <v>122</v>
      </c>
      <c r="H36" s="159" t="s">
        <v>71</v>
      </c>
      <c r="I36" s="249">
        <v>350</v>
      </c>
      <c r="J36" s="416"/>
      <c r="K36" s="411"/>
      <c r="L36" s="413"/>
      <c r="M36" s="242" t="str">
        <f t="shared" si="0"/>
        <v>INEXEQUÍVEL</v>
      </c>
      <c r="N36" s="381">
        <f>I36/J34</f>
        <v>0.50035739814152969</v>
      </c>
      <c r="O36" s="359" t="s">
        <v>75</v>
      </c>
      <c r="P36" s="508"/>
      <c r="Q36" s="511"/>
    </row>
    <row r="37" spans="1:31" ht="77.25" customHeight="1" x14ac:dyDescent="0.25">
      <c r="A37" s="428"/>
      <c r="B37" s="433"/>
      <c r="C37" s="435"/>
      <c r="D37" s="435"/>
      <c r="E37" s="228" t="s">
        <v>132</v>
      </c>
      <c r="F37" s="229" t="s">
        <v>144</v>
      </c>
      <c r="G37" s="248" t="s">
        <v>123</v>
      </c>
      <c r="H37" s="159" t="s">
        <v>71</v>
      </c>
      <c r="I37" s="249">
        <v>380</v>
      </c>
      <c r="J37" s="416"/>
      <c r="K37" s="411"/>
      <c r="L37" s="413"/>
      <c r="M37" s="171" t="str">
        <f t="shared" si="0"/>
        <v>INEXEQUÍVEL</v>
      </c>
      <c r="N37" s="382">
        <f>I37/J34</f>
        <v>0.5432451751250893</v>
      </c>
      <c r="O37" s="359" t="s">
        <v>75</v>
      </c>
      <c r="P37" s="508"/>
      <c r="Q37" s="511"/>
    </row>
    <row r="38" spans="1:31" ht="77.25" customHeight="1" x14ac:dyDescent="0.25">
      <c r="A38" s="428"/>
      <c r="B38" s="433"/>
      <c r="C38" s="435"/>
      <c r="D38" s="435"/>
      <c r="E38" s="158" t="s">
        <v>134</v>
      </c>
      <c r="F38" s="141" t="s">
        <v>136</v>
      </c>
      <c r="G38" s="251" t="s">
        <v>125</v>
      </c>
      <c r="H38" s="159" t="s">
        <v>71</v>
      </c>
      <c r="I38" s="249">
        <v>650</v>
      </c>
      <c r="J38" s="416"/>
      <c r="K38" s="411"/>
      <c r="L38" s="413"/>
      <c r="M38" s="241" t="str">
        <f>IF(I38&gt;K$34,"EXCESSIVAMENTE ELEVADO",IF(I38&lt;L$34,"INEXEQUÍVEL","VÁLIDO"))</f>
        <v>VÁLIDO</v>
      </c>
      <c r="N38" s="382"/>
      <c r="O38" s="86"/>
      <c r="P38" s="508"/>
      <c r="Q38" s="511"/>
    </row>
    <row r="39" spans="1:31" ht="77.25" customHeight="1" x14ac:dyDescent="0.25">
      <c r="A39" s="428"/>
      <c r="B39" s="433"/>
      <c r="C39" s="435"/>
      <c r="D39" s="435"/>
      <c r="F39" s="141" t="s">
        <v>136</v>
      </c>
      <c r="G39" s="252" t="s">
        <v>123</v>
      </c>
      <c r="H39" s="159" t="s">
        <v>71</v>
      </c>
      <c r="I39" s="249">
        <v>1100</v>
      </c>
      <c r="J39" s="416"/>
      <c r="K39" s="411"/>
      <c r="L39" s="413"/>
      <c r="M39" s="240" t="str">
        <f t="shared" si="0"/>
        <v>EXCESSIVAMENTE ELEVADO</v>
      </c>
      <c r="N39" s="382">
        <f>(I39-J34)/J34</f>
        <v>0.57255182273052185</v>
      </c>
      <c r="O39" s="86" t="s">
        <v>108</v>
      </c>
      <c r="P39" s="508"/>
      <c r="Q39" s="511"/>
    </row>
    <row r="40" spans="1:31" ht="77.25" customHeight="1" x14ac:dyDescent="0.25">
      <c r="A40" s="428"/>
      <c r="B40" s="433"/>
      <c r="C40" s="435"/>
      <c r="D40" s="435"/>
      <c r="E40" s="158" t="s">
        <v>134</v>
      </c>
      <c r="F40" s="143" t="s">
        <v>136</v>
      </c>
      <c r="G40" s="257" t="s">
        <v>138</v>
      </c>
      <c r="H40" s="226" t="s">
        <v>71</v>
      </c>
      <c r="I40" s="249">
        <v>1150</v>
      </c>
      <c r="J40" s="416"/>
      <c r="K40" s="411"/>
      <c r="L40" s="413"/>
      <c r="M40" s="242" t="str">
        <f t="shared" si="0"/>
        <v>EXCESSIVAMENTE ELEVADO</v>
      </c>
      <c r="N40" s="383">
        <f>(I40-J34)/J34</f>
        <v>0.64403145103645465</v>
      </c>
      <c r="O40" s="344" t="s">
        <v>108</v>
      </c>
      <c r="P40" s="508"/>
      <c r="Q40" s="511"/>
    </row>
    <row r="41" spans="1:31" ht="88.5" customHeight="1" thickBot="1" x14ac:dyDescent="0.3">
      <c r="A41" s="429"/>
      <c r="B41" s="446"/>
      <c r="C41" s="448"/>
      <c r="D41" s="448"/>
      <c r="E41" s="158" t="s">
        <v>134</v>
      </c>
      <c r="F41" s="144" t="s">
        <v>136</v>
      </c>
      <c r="G41" s="253" t="s">
        <v>124</v>
      </c>
      <c r="H41" s="232" t="s">
        <v>71</v>
      </c>
      <c r="I41" s="256">
        <v>1266</v>
      </c>
      <c r="J41" s="418"/>
      <c r="K41" s="412"/>
      <c r="L41" s="414"/>
      <c r="M41" s="171" t="str">
        <f>IF(I41&gt;K$34,"EXCESSIVAMENTE ELEVADO",IF(I41&lt;L$34,"INEXEQUÍVEL","VÁLIDO"))</f>
        <v>EXCESSIVAMENTE ELEVADO</v>
      </c>
      <c r="N41" s="384">
        <f>(I41-J34)/J34</f>
        <v>0.80986418870621868</v>
      </c>
      <c r="O41" s="93" t="s">
        <v>108</v>
      </c>
      <c r="P41" s="509"/>
      <c r="Q41" s="512"/>
      <c r="Y41" s="25"/>
    </row>
    <row r="42" spans="1:31" ht="46.5" customHeight="1" x14ac:dyDescent="0.25">
      <c r="A42" s="452">
        <v>2</v>
      </c>
      <c r="B42" s="432" t="s">
        <v>112</v>
      </c>
      <c r="C42" s="455" t="s">
        <v>56</v>
      </c>
      <c r="D42" s="455">
        <v>30</v>
      </c>
      <c r="E42" s="157" t="s">
        <v>134</v>
      </c>
      <c r="F42" s="258" t="s">
        <v>136</v>
      </c>
      <c r="G42" s="263" t="s">
        <v>128</v>
      </c>
      <c r="H42" s="162" t="s">
        <v>71</v>
      </c>
      <c r="I42" s="260">
        <v>9</v>
      </c>
      <c r="J42" s="416">
        <f>AVERAGE(I42:I49)</f>
        <v>252.36250000000001</v>
      </c>
      <c r="K42" s="411">
        <f>J42*1.25</f>
        <v>315.453125</v>
      </c>
      <c r="L42" s="413">
        <f>75%*J42</f>
        <v>189.27187500000002</v>
      </c>
      <c r="M42" s="234" t="str">
        <f>IF(I42&gt;K$42,"EXCESSIVAMENTE ELEVADO",IF(I42&lt;L$42,"INEXEQUÍVEL","VÁLIDO"))</f>
        <v>INEXEQUÍVEL</v>
      </c>
      <c r="N42" s="385">
        <f>I42/J42</f>
        <v>3.5662984793699538E-2</v>
      </c>
      <c r="O42" s="402" t="s">
        <v>75</v>
      </c>
      <c r="P42" s="465">
        <f>TRUNC(MEDIAN(I42:I49),2)</f>
        <v>42.5</v>
      </c>
      <c r="Q42" s="474">
        <f>D42*P42</f>
        <v>1275</v>
      </c>
      <c r="Y42" s="25"/>
    </row>
    <row r="43" spans="1:31" ht="70.5" customHeight="1" x14ac:dyDescent="0.25">
      <c r="A43" s="452"/>
      <c r="B43" s="453"/>
      <c r="C43" s="455"/>
      <c r="D43" s="455"/>
      <c r="E43" s="158" t="s">
        <v>134</v>
      </c>
      <c r="F43" s="143" t="s">
        <v>136</v>
      </c>
      <c r="G43" s="253" t="s">
        <v>122</v>
      </c>
      <c r="H43" s="159" t="s">
        <v>71</v>
      </c>
      <c r="I43" s="15">
        <v>14.9</v>
      </c>
      <c r="J43" s="416"/>
      <c r="K43" s="411"/>
      <c r="L43" s="413"/>
      <c r="M43" s="357" t="str">
        <f t="shared" ref="M43:M48" si="1">IF(I43&gt;K$42,"EXCESSIVAMENTE ELEVADO",IF(I43&lt;L$42,"INEXEQUÍVEL","VÁLIDO"))</f>
        <v>INEXEQUÍVEL</v>
      </c>
      <c r="N43" s="386">
        <f>I43/J42</f>
        <v>5.9042052602902573E-2</v>
      </c>
      <c r="O43" s="359" t="s">
        <v>75</v>
      </c>
      <c r="P43" s="466"/>
      <c r="Q43" s="474"/>
      <c r="Y43" s="25"/>
    </row>
    <row r="44" spans="1:31" ht="59.25" customHeight="1" x14ac:dyDescent="0.25">
      <c r="A44" s="452"/>
      <c r="B44" s="453"/>
      <c r="C44" s="455"/>
      <c r="D44" s="455"/>
      <c r="E44" s="259" t="s">
        <v>132</v>
      </c>
      <c r="F44" s="260" t="s">
        <v>144</v>
      </c>
      <c r="G44" s="252" t="s">
        <v>123</v>
      </c>
      <c r="H44" s="159" t="s">
        <v>71</v>
      </c>
      <c r="I44" s="261">
        <v>30</v>
      </c>
      <c r="J44" s="416"/>
      <c r="K44" s="411"/>
      <c r="L44" s="413"/>
      <c r="M44" s="242" t="str">
        <f t="shared" si="1"/>
        <v>INEXEQUÍVEL</v>
      </c>
      <c r="N44" s="387">
        <f>I44/J42</f>
        <v>0.11887661597899846</v>
      </c>
      <c r="O44" s="359" t="s">
        <v>75</v>
      </c>
      <c r="P44" s="466"/>
      <c r="Q44" s="474"/>
      <c r="Y44" s="25"/>
    </row>
    <row r="45" spans="1:31" ht="50.25" customHeight="1" x14ac:dyDescent="0.25">
      <c r="A45" s="452"/>
      <c r="B45" s="453"/>
      <c r="C45" s="455"/>
      <c r="D45" s="455"/>
      <c r="E45" s="158" t="s">
        <v>134</v>
      </c>
      <c r="F45" s="141" t="s">
        <v>136</v>
      </c>
      <c r="G45" s="254" t="s">
        <v>121</v>
      </c>
      <c r="H45" s="159" t="s">
        <v>73</v>
      </c>
      <c r="I45" s="15">
        <v>40</v>
      </c>
      <c r="J45" s="416"/>
      <c r="K45" s="411"/>
      <c r="L45" s="413"/>
      <c r="M45" s="357" t="str">
        <f t="shared" si="1"/>
        <v>INEXEQUÍVEL</v>
      </c>
      <c r="N45" s="386">
        <f>I45/J42</f>
        <v>0.1585021546386646</v>
      </c>
      <c r="O45" s="359" t="s">
        <v>75</v>
      </c>
      <c r="P45" s="466"/>
      <c r="Q45" s="474"/>
      <c r="Y45" s="25"/>
    </row>
    <row r="46" spans="1:31" ht="55.5" customHeight="1" x14ac:dyDescent="0.25">
      <c r="A46" s="452"/>
      <c r="B46" s="453"/>
      <c r="C46" s="455"/>
      <c r="D46" s="455"/>
      <c r="E46" s="159" t="s">
        <v>134</v>
      </c>
      <c r="F46" s="143" t="s">
        <v>136</v>
      </c>
      <c r="G46" s="248" t="s">
        <v>123</v>
      </c>
      <c r="H46" s="159" t="s">
        <v>71</v>
      </c>
      <c r="I46" s="261">
        <v>45</v>
      </c>
      <c r="J46" s="416"/>
      <c r="K46" s="411"/>
      <c r="L46" s="413"/>
      <c r="M46" s="242" t="str">
        <f t="shared" si="1"/>
        <v>INEXEQUÍVEL</v>
      </c>
      <c r="N46" s="388">
        <f>I46/J42</f>
        <v>0.17831492396849769</v>
      </c>
      <c r="O46" s="359" t="s">
        <v>75</v>
      </c>
      <c r="P46" s="466"/>
      <c r="Q46" s="474"/>
      <c r="Y46" s="25"/>
    </row>
    <row r="47" spans="1:31" ht="63.75" customHeight="1" x14ac:dyDescent="0.25">
      <c r="A47" s="452"/>
      <c r="B47" s="453"/>
      <c r="C47" s="455"/>
      <c r="D47" s="455"/>
      <c r="E47" s="158" t="s">
        <v>134</v>
      </c>
      <c r="F47" s="141" t="s">
        <v>136</v>
      </c>
      <c r="G47" s="18" t="s">
        <v>125</v>
      </c>
      <c r="H47" s="160" t="s">
        <v>71</v>
      </c>
      <c r="I47" s="15">
        <v>120</v>
      </c>
      <c r="J47" s="416"/>
      <c r="K47" s="411"/>
      <c r="L47" s="413"/>
      <c r="M47" s="171" t="str">
        <f t="shared" si="1"/>
        <v>INEXEQUÍVEL</v>
      </c>
      <c r="N47" s="386">
        <f>I47/J42</f>
        <v>0.47550646391599383</v>
      </c>
      <c r="O47" s="359" t="s">
        <v>75</v>
      </c>
      <c r="P47" s="466"/>
      <c r="Q47" s="474"/>
      <c r="Y47" s="25"/>
    </row>
    <row r="48" spans="1:31" ht="66" customHeight="1" x14ac:dyDescent="0.25">
      <c r="A48" s="452"/>
      <c r="B48" s="453"/>
      <c r="C48" s="455"/>
      <c r="D48" s="455"/>
      <c r="E48" s="159" t="s">
        <v>134</v>
      </c>
      <c r="F48" s="143" t="s">
        <v>136</v>
      </c>
      <c r="G48" s="159" t="s">
        <v>127</v>
      </c>
      <c r="H48" s="226" t="s">
        <v>71</v>
      </c>
      <c r="I48" s="262">
        <v>160</v>
      </c>
      <c r="J48" s="416"/>
      <c r="K48" s="411"/>
      <c r="L48" s="413"/>
      <c r="M48" s="171" t="str">
        <f t="shared" si="1"/>
        <v>INEXEQUÍVEL</v>
      </c>
      <c r="N48" s="389">
        <f>I48/J42</f>
        <v>0.6340086185546584</v>
      </c>
      <c r="O48" s="359" t="s">
        <v>75</v>
      </c>
      <c r="P48" s="466"/>
      <c r="Q48" s="474"/>
      <c r="Y48" s="25"/>
    </row>
    <row r="49" spans="1:25" ht="62.25" customHeight="1" thickBot="1" x14ac:dyDescent="0.3">
      <c r="A49" s="452"/>
      <c r="B49" s="454"/>
      <c r="C49" s="455"/>
      <c r="D49" s="455"/>
      <c r="E49" s="312" t="s">
        <v>134</v>
      </c>
      <c r="F49" s="144" t="s">
        <v>136</v>
      </c>
      <c r="G49" s="313" t="s">
        <v>124</v>
      </c>
      <c r="H49" s="232" t="s">
        <v>71</v>
      </c>
      <c r="I49" s="315">
        <v>1600</v>
      </c>
      <c r="J49" s="416"/>
      <c r="K49" s="412"/>
      <c r="L49" s="414"/>
      <c r="M49" s="356" t="str">
        <f>IF(I49&gt;K$42,"EXCESSIVAMENTE ELEVADO",IF(I49&lt;L$42,"INEXEQUÍVEL","VÁLIDO"))</f>
        <v>EXCESSIVAMENTE ELEVADO</v>
      </c>
      <c r="N49" s="390">
        <f>(I49-J42)/J42</f>
        <v>5.3400861855465847</v>
      </c>
      <c r="O49" s="245" t="s">
        <v>108</v>
      </c>
      <c r="P49" s="467"/>
      <c r="Q49" s="474"/>
      <c r="Y49" s="25"/>
    </row>
    <row r="50" spans="1:25" ht="66.75" customHeight="1" x14ac:dyDescent="0.25">
      <c r="A50" s="456">
        <v>3</v>
      </c>
      <c r="B50" s="459" t="s">
        <v>143</v>
      </c>
      <c r="C50" s="461" t="s">
        <v>56</v>
      </c>
      <c r="D50" s="461">
        <v>20</v>
      </c>
      <c r="E50" s="158" t="s">
        <v>134</v>
      </c>
      <c r="F50" s="258" t="s">
        <v>136</v>
      </c>
      <c r="G50" s="159" t="s">
        <v>127</v>
      </c>
      <c r="H50" s="226" t="s">
        <v>71</v>
      </c>
      <c r="I50" s="314">
        <v>30</v>
      </c>
      <c r="J50" s="417">
        <f>AVERAGE(I50:I57)</f>
        <v>76.8</v>
      </c>
      <c r="K50" s="411">
        <f>J50*1.25</f>
        <v>96</v>
      </c>
      <c r="L50" s="415">
        <f>75%*J50</f>
        <v>57.599999999999994</v>
      </c>
      <c r="M50" s="334" t="str">
        <f>IF(I50&gt;K$50,"EXCESSIVAMENTE ELEVADO",IF(I50&lt;L$50,"INEXEQUÍVEL","VÁLIDO"))</f>
        <v>INEXEQUÍVEL</v>
      </c>
      <c r="N50" s="391">
        <f>I50/J50</f>
        <v>0.390625</v>
      </c>
      <c r="O50" s="374" t="s">
        <v>75</v>
      </c>
      <c r="P50" s="475">
        <f>TRUNC(MEDIAN(I53:I55),2)</f>
        <v>60</v>
      </c>
      <c r="Q50" s="480">
        <f>D50*P50</f>
        <v>1200</v>
      </c>
      <c r="Y50" s="25"/>
    </row>
    <row r="51" spans="1:25" ht="57" customHeight="1" x14ac:dyDescent="0.25">
      <c r="A51" s="456"/>
      <c r="B51" s="459"/>
      <c r="C51" s="462"/>
      <c r="D51" s="462"/>
      <c r="E51" s="158" t="s">
        <v>134</v>
      </c>
      <c r="F51" s="141" t="s">
        <v>136</v>
      </c>
      <c r="G51" s="254" t="s">
        <v>121</v>
      </c>
      <c r="H51" s="159" t="s">
        <v>73</v>
      </c>
      <c r="I51" s="267">
        <v>30</v>
      </c>
      <c r="J51" s="416"/>
      <c r="K51" s="411"/>
      <c r="L51" s="415"/>
      <c r="M51" s="334" t="str">
        <f>IF(I51&gt;K$50,"EXCESSIVAMENTE ELEVADO",IF(I51&lt;L$50,"INEXEQUÍVEL","VÁLIDO"))</f>
        <v>INEXEQUÍVEL</v>
      </c>
      <c r="N51" s="392">
        <f>I51/J50</f>
        <v>0.390625</v>
      </c>
      <c r="O51" s="374" t="s">
        <v>75</v>
      </c>
      <c r="P51" s="476"/>
      <c r="Q51" s="481"/>
      <c r="Y51" s="25"/>
    </row>
    <row r="52" spans="1:25" ht="57" customHeight="1" x14ac:dyDescent="0.25">
      <c r="A52" s="456"/>
      <c r="B52" s="459"/>
      <c r="C52" s="462"/>
      <c r="D52" s="462"/>
      <c r="E52" s="215" t="s">
        <v>132</v>
      </c>
      <c r="F52" s="225" t="s">
        <v>144</v>
      </c>
      <c r="G52" s="18" t="s">
        <v>123</v>
      </c>
      <c r="H52" s="226" t="s">
        <v>71</v>
      </c>
      <c r="I52" s="264">
        <v>35</v>
      </c>
      <c r="J52" s="416"/>
      <c r="K52" s="411"/>
      <c r="L52" s="415"/>
      <c r="M52" s="334" t="str">
        <f t="shared" ref="M52" si="2">IF(I52&gt;K$50,"EXCESSIVAMENTE ELEVADO",IF(I52&lt;L$50,"INEXEQUÍVEL","VÁLIDO"))</f>
        <v>INEXEQUÍVEL</v>
      </c>
      <c r="N52" s="392">
        <f>I52/J50</f>
        <v>0.45572916666666669</v>
      </c>
      <c r="O52" s="374" t="s">
        <v>75</v>
      </c>
      <c r="P52" s="476"/>
      <c r="Q52" s="481"/>
      <c r="Y52" s="25"/>
    </row>
    <row r="53" spans="1:25" ht="52.5" customHeight="1" x14ac:dyDescent="0.25">
      <c r="A53" s="456"/>
      <c r="B53" s="459"/>
      <c r="C53" s="462"/>
      <c r="D53" s="462"/>
      <c r="E53" s="158" t="s">
        <v>134</v>
      </c>
      <c r="F53" s="227" t="s">
        <v>136</v>
      </c>
      <c r="G53" s="18" t="s">
        <v>125</v>
      </c>
      <c r="H53" s="160" t="s">
        <v>71</v>
      </c>
      <c r="I53" s="264">
        <v>60</v>
      </c>
      <c r="J53" s="416"/>
      <c r="K53" s="411"/>
      <c r="L53" s="415"/>
      <c r="M53" s="164" t="str">
        <f>IF(I53&gt;K$50,"EXCESSIVAMENTE ELEVADO",IF(I53&lt;L$50,"INEXEQUÍVEL","VÁLIDO"))</f>
        <v>VÁLIDO</v>
      </c>
      <c r="N53" s="393"/>
      <c r="O53" s="219"/>
      <c r="P53" s="476"/>
      <c r="Q53" s="481"/>
      <c r="Y53" s="25"/>
    </row>
    <row r="54" spans="1:25" ht="115.5" customHeight="1" x14ac:dyDescent="0.25">
      <c r="A54" s="457"/>
      <c r="B54" s="460"/>
      <c r="C54" s="463"/>
      <c r="D54" s="463"/>
      <c r="E54" s="158" t="s">
        <v>134</v>
      </c>
      <c r="F54" s="141" t="s">
        <v>136</v>
      </c>
      <c r="G54" s="248" t="s">
        <v>123</v>
      </c>
      <c r="H54" s="226" t="s">
        <v>71</v>
      </c>
      <c r="I54" s="265">
        <v>60</v>
      </c>
      <c r="J54" s="416"/>
      <c r="K54" s="411"/>
      <c r="L54" s="415"/>
      <c r="M54" s="355" t="str">
        <f>IF(I54&gt;K$50,"EXCESSIVAMENTE ELEVADO",IF(I54&lt;L$50,"INEXEQUÍVEL","VÁLIDO"))</f>
        <v>VÁLIDO</v>
      </c>
      <c r="N54" s="394"/>
      <c r="O54" s="219"/>
      <c r="P54" s="477"/>
      <c r="Q54" s="482"/>
      <c r="Y54" s="25"/>
    </row>
    <row r="55" spans="1:25" ht="81" customHeight="1" x14ac:dyDescent="0.25">
      <c r="A55" s="457"/>
      <c r="B55" s="460"/>
      <c r="C55" s="463"/>
      <c r="D55" s="463"/>
      <c r="E55" s="158" t="s">
        <v>134</v>
      </c>
      <c r="F55" s="141" t="s">
        <v>136</v>
      </c>
      <c r="G55" s="18" t="s">
        <v>122</v>
      </c>
      <c r="H55" s="159" t="s">
        <v>71</v>
      </c>
      <c r="I55" s="266">
        <v>65</v>
      </c>
      <c r="J55" s="416"/>
      <c r="K55" s="411"/>
      <c r="L55" s="415"/>
      <c r="M55" s="355" t="str">
        <f>IF(I55&gt;K$50,"EXCESSIVAMENTE ELEVADO",IF(I55&lt;L$50,"INEXEQUÍVEL","VÁLIDO"))</f>
        <v>VÁLIDO</v>
      </c>
      <c r="N55" s="395"/>
      <c r="O55" s="345"/>
      <c r="P55" s="477"/>
      <c r="Q55" s="482"/>
      <c r="Y55" s="25"/>
    </row>
    <row r="56" spans="1:25" ht="81" customHeight="1" x14ac:dyDescent="0.25">
      <c r="A56" s="458"/>
      <c r="B56" s="453"/>
      <c r="C56" s="455"/>
      <c r="D56" s="455"/>
      <c r="E56" s="158" t="s">
        <v>134</v>
      </c>
      <c r="F56" s="141" t="s">
        <v>136</v>
      </c>
      <c r="G56" s="18" t="s">
        <v>124</v>
      </c>
      <c r="H56" s="160" t="s">
        <v>71</v>
      </c>
      <c r="I56" s="268">
        <v>149.4</v>
      </c>
      <c r="J56" s="416"/>
      <c r="K56" s="411"/>
      <c r="L56" s="415"/>
      <c r="M56" s="334" t="str">
        <f>IF(I56&gt;K$50,"EXCESSIVAMENTE ELEVADO",IF(I56&lt;L$50,"INEXEQUÍVEL","VÁLIDO"))</f>
        <v>EXCESSIVAMENTE ELEVADO</v>
      </c>
      <c r="N56" s="396">
        <f>(I56-J50)/J50</f>
        <v>0.94531250000000011</v>
      </c>
      <c r="O56" s="375" t="s">
        <v>108</v>
      </c>
      <c r="P56" s="478"/>
      <c r="Q56" s="483"/>
      <c r="Y56" s="25"/>
    </row>
    <row r="57" spans="1:25" ht="81" customHeight="1" thickBot="1" x14ac:dyDescent="0.3">
      <c r="A57" s="458"/>
      <c r="B57" s="453"/>
      <c r="C57" s="464"/>
      <c r="D57" s="464"/>
      <c r="E57" s="158" t="s">
        <v>134</v>
      </c>
      <c r="F57" s="141" t="s">
        <v>136</v>
      </c>
      <c r="G57" s="254" t="s">
        <v>138</v>
      </c>
      <c r="H57" s="161" t="s">
        <v>71</v>
      </c>
      <c r="I57" s="268">
        <v>185</v>
      </c>
      <c r="J57" s="418"/>
      <c r="K57" s="411"/>
      <c r="L57" s="415"/>
      <c r="M57" s="293" t="str">
        <f>IF(I57&gt;K$50,"EXCESSIVAMENTE ELEVADO",IF(I57&lt;L$50,"INEXEQUÍVEL","VÁLIDO"))</f>
        <v>EXCESSIVAMENTE ELEVADO</v>
      </c>
      <c r="N57" s="396">
        <f>(I57-J50)/J50</f>
        <v>1.4088541666666667</v>
      </c>
      <c r="O57" s="376" t="s">
        <v>108</v>
      </c>
      <c r="P57" s="479"/>
      <c r="Q57" s="484"/>
      <c r="Y57" s="25"/>
    </row>
    <row r="58" spans="1:25" ht="114" customHeight="1" x14ac:dyDescent="0.25">
      <c r="A58" s="437">
        <v>4</v>
      </c>
      <c r="B58" s="432" t="s">
        <v>113</v>
      </c>
      <c r="C58" s="434" t="s">
        <v>56</v>
      </c>
      <c r="D58" s="442">
        <v>30</v>
      </c>
      <c r="E58" s="373" t="s">
        <v>134</v>
      </c>
      <c r="F58" s="148" t="s">
        <v>135</v>
      </c>
      <c r="G58" s="263" t="s">
        <v>122</v>
      </c>
      <c r="H58" s="162" t="s">
        <v>71</v>
      </c>
      <c r="I58" s="275">
        <v>150</v>
      </c>
      <c r="J58" s="471">
        <f>AVERAGE(I58:I65)</f>
        <v>388.37125000000003</v>
      </c>
      <c r="K58" s="407">
        <f>J58*1.25</f>
        <v>485.46406250000007</v>
      </c>
      <c r="L58" s="409">
        <f>75%*J58</f>
        <v>291.2784375</v>
      </c>
      <c r="M58" s="353" t="str">
        <f>IF(I58&gt;K$58,"EXCESSIVAMENTE ELEVADO",IF(I58&lt;L$58,"INEXEQUÍVEL","VÁLIDO"))</f>
        <v>INEXEQUÍVEL</v>
      </c>
      <c r="N58" s="397">
        <f>I58/J58</f>
        <v>0.38622838328017328</v>
      </c>
      <c r="O58" s="359" t="s">
        <v>75</v>
      </c>
      <c r="P58" s="468">
        <f>TRUNC(MEDIAN(I62:I63),2)</f>
        <v>375</v>
      </c>
      <c r="Q58" s="500">
        <f>P58*D58</f>
        <v>11250</v>
      </c>
      <c r="Y58" s="25"/>
    </row>
    <row r="59" spans="1:25" ht="51.75" customHeight="1" x14ac:dyDescent="0.25">
      <c r="A59" s="438"/>
      <c r="B59" s="433"/>
      <c r="C59" s="435"/>
      <c r="D59" s="436"/>
      <c r="E59" s="269" t="s">
        <v>132</v>
      </c>
      <c r="F59" s="270" t="s">
        <v>144</v>
      </c>
      <c r="G59" s="253" t="s">
        <v>123</v>
      </c>
      <c r="H59" s="159" t="s">
        <v>71</v>
      </c>
      <c r="I59" s="271">
        <v>163.30000000000001</v>
      </c>
      <c r="J59" s="472"/>
      <c r="K59" s="408"/>
      <c r="L59" s="410"/>
      <c r="M59" s="171" t="str">
        <f t="shared" ref="M59:M60" si="3">IF(I59&gt;K$58,"EXCESSIVAMENTE ELEVADO",IF(I59&lt;L$58,"INEXEQUÍVEL","VÁLIDO"))</f>
        <v>INEXEQUÍVEL</v>
      </c>
      <c r="N59" s="382">
        <f>I59/J58</f>
        <v>0.42047396659768199</v>
      </c>
      <c r="O59" s="359" t="s">
        <v>75</v>
      </c>
      <c r="P59" s="469"/>
      <c r="Q59" s="501"/>
      <c r="Y59" s="25"/>
    </row>
    <row r="60" spans="1:25" ht="54" customHeight="1" x14ac:dyDescent="0.25">
      <c r="A60" s="438"/>
      <c r="B60" s="433"/>
      <c r="C60" s="435"/>
      <c r="D60" s="435"/>
      <c r="E60" s="156" t="s">
        <v>134</v>
      </c>
      <c r="F60" s="142" t="s">
        <v>136</v>
      </c>
      <c r="G60" s="226" t="s">
        <v>127</v>
      </c>
      <c r="H60" s="159" t="s">
        <v>71</v>
      </c>
      <c r="I60" s="272">
        <v>180</v>
      </c>
      <c r="J60" s="472"/>
      <c r="K60" s="408"/>
      <c r="L60" s="410"/>
      <c r="M60" s="171" t="str">
        <f t="shared" si="3"/>
        <v>INEXEQUÍVEL</v>
      </c>
      <c r="N60" s="394">
        <f>I60/J58</f>
        <v>0.46347405993620788</v>
      </c>
      <c r="O60" s="359" t="s">
        <v>75</v>
      </c>
      <c r="P60" s="469"/>
      <c r="Q60" s="501"/>
      <c r="Y60" s="25"/>
    </row>
    <row r="61" spans="1:25" ht="54" customHeight="1" x14ac:dyDescent="0.25">
      <c r="A61" s="438"/>
      <c r="B61" s="433"/>
      <c r="C61" s="435"/>
      <c r="D61" s="436"/>
      <c r="E61" s="158" t="s">
        <v>134</v>
      </c>
      <c r="F61" s="141" t="s">
        <v>136</v>
      </c>
      <c r="G61" s="254" t="s">
        <v>121</v>
      </c>
      <c r="H61" s="159" t="s">
        <v>73</v>
      </c>
      <c r="I61" s="266">
        <v>185</v>
      </c>
      <c r="J61" s="472"/>
      <c r="K61" s="408"/>
      <c r="L61" s="410"/>
      <c r="M61" s="241" t="str">
        <f>IF(I61&gt;K$58,"EXCESSIVAMENTE ELEVADO",IF(I61&lt;L$58,"INEXEQUÍVEL","VÁLIDO"))</f>
        <v>INEXEQUÍVEL</v>
      </c>
      <c r="N61" s="394">
        <f>I61/J58</f>
        <v>0.47634833937888033</v>
      </c>
      <c r="O61" s="359" t="s">
        <v>75</v>
      </c>
      <c r="P61" s="469"/>
      <c r="Q61" s="501"/>
      <c r="V61" s="223"/>
      <c r="Y61" s="25"/>
    </row>
    <row r="62" spans="1:25" ht="54" customHeight="1" x14ac:dyDescent="0.25">
      <c r="A62" s="438"/>
      <c r="B62" s="433"/>
      <c r="C62" s="435"/>
      <c r="D62" s="436"/>
      <c r="E62" s="158" t="s">
        <v>134</v>
      </c>
      <c r="F62" s="141" t="s">
        <v>136</v>
      </c>
      <c r="G62" s="252" t="s">
        <v>123</v>
      </c>
      <c r="H62" s="159" t="s">
        <v>71</v>
      </c>
      <c r="I62" s="274">
        <v>300</v>
      </c>
      <c r="J62" s="472"/>
      <c r="K62" s="408"/>
      <c r="L62" s="410"/>
      <c r="M62" s="242" t="str">
        <f>IF(I62&gt;K$58,"EXCESSIVAMENTE ELEVADO",IF(I62&lt;L$58,"INEXEQUÍVEL","VÁLIDO"))</f>
        <v>VÁLIDO</v>
      </c>
      <c r="N62" s="398"/>
      <c r="O62" s="346"/>
      <c r="P62" s="469"/>
      <c r="Q62" s="501"/>
      <c r="U62" s="223"/>
      <c r="V62" s="279"/>
      <c r="W62" s="280"/>
      <c r="X62" s="281"/>
      <c r="Y62" s="25"/>
    </row>
    <row r="63" spans="1:25" ht="54" customHeight="1" x14ac:dyDescent="0.25">
      <c r="A63" s="438"/>
      <c r="B63" s="433"/>
      <c r="C63" s="435"/>
      <c r="D63" s="436"/>
      <c r="E63" s="158" t="s">
        <v>134</v>
      </c>
      <c r="F63" s="141" t="s">
        <v>136</v>
      </c>
      <c r="G63" s="18" t="s">
        <v>125</v>
      </c>
      <c r="H63" s="159" t="s">
        <v>71</v>
      </c>
      <c r="I63" s="273">
        <v>450</v>
      </c>
      <c r="J63" s="472"/>
      <c r="K63" s="408"/>
      <c r="L63" s="410"/>
      <c r="M63" s="242" t="str">
        <f>IF(I63&gt;K$58,"EXCESSIVAMENTE ELEVADO",IF(I63&lt;L$58,"INEXEQUÍVEL","VÁLIDO"))</f>
        <v>VÁLIDO</v>
      </c>
      <c r="N63" s="335"/>
      <c r="O63" s="346"/>
      <c r="P63" s="469"/>
      <c r="Q63" s="501"/>
      <c r="V63" s="223"/>
      <c r="Y63" s="25"/>
    </row>
    <row r="64" spans="1:25" ht="54" customHeight="1" x14ac:dyDescent="0.25">
      <c r="A64" s="438"/>
      <c r="B64" s="433"/>
      <c r="C64" s="435"/>
      <c r="D64" s="436"/>
      <c r="E64" s="158" t="s">
        <v>134</v>
      </c>
      <c r="F64" s="141" t="s">
        <v>136</v>
      </c>
      <c r="G64" s="276" t="s">
        <v>138</v>
      </c>
      <c r="H64" s="160" t="s">
        <v>71</v>
      </c>
      <c r="I64" s="278">
        <v>799</v>
      </c>
      <c r="J64" s="472"/>
      <c r="K64" s="408"/>
      <c r="L64" s="410"/>
      <c r="M64" s="242" t="str">
        <f>IF(I64&gt;K$58,"EXCESSIVAMENTE ELEVADO",IF(I64&lt;L$58,"INEXEQUÍVEL","VÁLIDO"))</f>
        <v>EXCESSIVAMENTE ELEVADO</v>
      </c>
      <c r="N64" s="394">
        <f>(I64-J58)/J58</f>
        <v>1.0573098549390563</v>
      </c>
      <c r="O64" s="354" t="s">
        <v>108</v>
      </c>
      <c r="P64" s="469"/>
      <c r="Q64" s="501"/>
      <c r="Y64" s="25"/>
    </row>
    <row r="65" spans="1:25" ht="54" customHeight="1" thickBot="1" x14ac:dyDescent="0.3">
      <c r="A65" s="438"/>
      <c r="B65" s="433"/>
      <c r="C65" s="435"/>
      <c r="D65" s="436"/>
      <c r="E65" s="158" t="s">
        <v>134</v>
      </c>
      <c r="F65" s="141" t="s">
        <v>136</v>
      </c>
      <c r="G65" s="253" t="s">
        <v>124</v>
      </c>
      <c r="H65" s="226" t="s">
        <v>71</v>
      </c>
      <c r="I65" s="277">
        <v>879.67</v>
      </c>
      <c r="J65" s="473"/>
      <c r="K65" s="408"/>
      <c r="L65" s="410"/>
      <c r="M65" s="241" t="str">
        <f>IF(I65&gt;K$58,"EXCESSIVAMENTE ELEVADO",IF(I65&lt;L$58,"INEXEQUÍVEL","VÁLIDO"))</f>
        <v>EXCESSIVAMENTE ELEVADO</v>
      </c>
      <c r="N65" s="394">
        <f>(I65-J58)/J58</f>
        <v>1.2650234794671333</v>
      </c>
      <c r="O65" s="364" t="s">
        <v>74</v>
      </c>
      <c r="P65" s="469"/>
      <c r="Q65" s="501"/>
      <c r="Y65" s="25"/>
    </row>
    <row r="66" spans="1:25" ht="51" customHeight="1" x14ac:dyDescent="0.25">
      <c r="A66" s="437">
        <v>5</v>
      </c>
      <c r="B66" s="432" t="s">
        <v>114</v>
      </c>
      <c r="C66" s="434" t="s">
        <v>56</v>
      </c>
      <c r="D66" s="434">
        <v>30</v>
      </c>
      <c r="E66" s="151" t="s">
        <v>132</v>
      </c>
      <c r="F66" s="152" t="s">
        <v>144</v>
      </c>
      <c r="G66" s="263" t="s">
        <v>123</v>
      </c>
      <c r="H66" s="162" t="s">
        <v>71</v>
      </c>
      <c r="I66" s="282">
        <v>63.33</v>
      </c>
      <c r="J66" s="506">
        <f>AVERAGE(I66:I72)</f>
        <v>150</v>
      </c>
      <c r="K66" s="503">
        <f>J66*1.25</f>
        <v>187.5</v>
      </c>
      <c r="L66" s="503">
        <f>75%*J66</f>
        <v>112.5</v>
      </c>
      <c r="M66" s="348" t="str">
        <f>IF(I66&gt;K$66,"EXCESSIVAMENTE ELEVADO",IF(I66&lt;L$66,"INEXEQUÍVEL","VÁLIDO"))</f>
        <v>INEXEQUÍVEL</v>
      </c>
      <c r="N66" s="399">
        <f>I66/J66</f>
        <v>0.42219999999999996</v>
      </c>
      <c r="O66" s="358" t="s">
        <v>72</v>
      </c>
      <c r="P66" s="468">
        <f>TRUNC(MEDIAN(I68:I71),2)</f>
        <v>161.33000000000001</v>
      </c>
      <c r="Q66" s="500">
        <f>P66*D66</f>
        <v>4839.9000000000005</v>
      </c>
      <c r="Y66" s="25"/>
    </row>
    <row r="67" spans="1:25" ht="51" customHeight="1" x14ac:dyDescent="0.25">
      <c r="A67" s="438"/>
      <c r="B67" s="433"/>
      <c r="C67" s="435"/>
      <c r="D67" s="435"/>
      <c r="E67" s="226" t="s">
        <v>134</v>
      </c>
      <c r="F67" s="140" t="s">
        <v>135</v>
      </c>
      <c r="G67" s="253" t="s">
        <v>122</v>
      </c>
      <c r="H67" s="159" t="s">
        <v>71</v>
      </c>
      <c r="I67" s="278">
        <v>89</v>
      </c>
      <c r="J67" s="506"/>
      <c r="K67" s="504"/>
      <c r="L67" s="504"/>
      <c r="M67" s="349" t="str">
        <f t="shared" ref="M67:M69" si="4">IF(I67&gt;K$66,"EXCESSIVAMENTE ELEVADO",IF(I67&lt;L$66,"INEXEQUÍVEL","VÁLIDO"))</f>
        <v>INEXEQUÍVEL</v>
      </c>
      <c r="N67" s="400">
        <f>I67/J66</f>
        <v>0.59333333333333338</v>
      </c>
      <c r="O67" s="359" t="s">
        <v>75</v>
      </c>
      <c r="P67" s="469"/>
      <c r="Q67" s="501"/>
      <c r="Y67" s="25"/>
    </row>
    <row r="68" spans="1:25" ht="51" customHeight="1" x14ac:dyDescent="0.25">
      <c r="A68" s="438"/>
      <c r="B68" s="433"/>
      <c r="C68" s="435"/>
      <c r="D68" s="435"/>
      <c r="E68" s="226" t="s">
        <v>134</v>
      </c>
      <c r="F68" s="140" t="s">
        <v>135</v>
      </c>
      <c r="G68" s="248" t="s">
        <v>123</v>
      </c>
      <c r="H68" s="159" t="s">
        <v>71</v>
      </c>
      <c r="I68" s="285">
        <v>140</v>
      </c>
      <c r="J68" s="506"/>
      <c r="K68" s="504"/>
      <c r="L68" s="504"/>
      <c r="M68" s="349" t="str">
        <f>IF(I68&gt;K$66,"EXCESSIVAMENTE ELEVADO",IF(I68&lt;L$66,"INEXEQUÍVEL","VÁLIDO"))</f>
        <v>VÁLIDO</v>
      </c>
      <c r="N68" s="400"/>
      <c r="O68" s="347"/>
      <c r="P68" s="469"/>
      <c r="Q68" s="501"/>
      <c r="Y68" s="25"/>
    </row>
    <row r="69" spans="1:25" ht="51" customHeight="1" x14ac:dyDescent="0.25">
      <c r="A69" s="438"/>
      <c r="B69" s="433"/>
      <c r="C69" s="435"/>
      <c r="D69" s="435"/>
      <c r="E69" s="226" t="s">
        <v>134</v>
      </c>
      <c r="F69" s="140" t="s">
        <v>135</v>
      </c>
      <c r="G69" s="18" t="s">
        <v>125</v>
      </c>
      <c r="H69" s="159" t="s">
        <v>71</v>
      </c>
      <c r="I69" s="284">
        <v>150</v>
      </c>
      <c r="J69" s="506"/>
      <c r="K69" s="504"/>
      <c r="L69" s="504"/>
      <c r="M69" s="351" t="str">
        <f t="shared" si="4"/>
        <v>VÁLIDO</v>
      </c>
      <c r="N69" s="400"/>
      <c r="O69" s="347"/>
      <c r="P69" s="469"/>
      <c r="Q69" s="501"/>
      <c r="Y69" s="25"/>
    </row>
    <row r="70" spans="1:25" ht="77.25" customHeight="1" x14ac:dyDescent="0.25">
      <c r="A70" s="438"/>
      <c r="B70" s="433"/>
      <c r="C70" s="435"/>
      <c r="D70" s="435"/>
      <c r="E70" s="226" t="s">
        <v>134</v>
      </c>
      <c r="F70" s="140" t="s">
        <v>135</v>
      </c>
      <c r="G70" s="18" t="s">
        <v>124</v>
      </c>
      <c r="H70" s="160" t="s">
        <v>71</v>
      </c>
      <c r="I70" s="286">
        <v>172.67</v>
      </c>
      <c r="J70" s="506"/>
      <c r="K70" s="504"/>
      <c r="L70" s="504"/>
      <c r="M70" s="352" t="str">
        <f>IF(I70&gt;K$66,"EXCESSIVAMENTE ELEVADO",IF(I70&lt;L$66,"INEXEQUÍVEL","VÁLIDO"))</f>
        <v>VÁLIDO</v>
      </c>
      <c r="N70" s="401"/>
      <c r="O70" s="101"/>
      <c r="P70" s="469"/>
      <c r="Q70" s="501"/>
      <c r="Y70" s="25"/>
    </row>
    <row r="71" spans="1:25" ht="77.25" customHeight="1" x14ac:dyDescent="0.25">
      <c r="A71" s="438"/>
      <c r="B71" s="433"/>
      <c r="C71" s="435"/>
      <c r="D71" s="435"/>
      <c r="E71" s="158" t="s">
        <v>134</v>
      </c>
      <c r="F71" s="141" t="s">
        <v>136</v>
      </c>
      <c r="G71" s="257" t="s">
        <v>138</v>
      </c>
      <c r="H71" s="160" t="s">
        <v>71</v>
      </c>
      <c r="I71" s="281">
        <v>185</v>
      </c>
      <c r="J71" s="506"/>
      <c r="K71" s="504"/>
      <c r="L71" s="504"/>
      <c r="M71" s="352" t="str">
        <f>IF(I71&gt;K$66,"EXCESSIVAMENTE ELEVADO",IF(I71&lt;L$66,"INEXEQUÍVEL","VÁLIDO"))</f>
        <v>VÁLIDO</v>
      </c>
      <c r="N71" s="396"/>
      <c r="O71" s="101"/>
      <c r="P71" s="469"/>
      <c r="Q71" s="501"/>
      <c r="Y71" s="25"/>
    </row>
    <row r="72" spans="1:25" ht="65.25" customHeight="1" thickBot="1" x14ac:dyDescent="0.3">
      <c r="A72" s="438"/>
      <c r="B72" s="433"/>
      <c r="C72" s="435"/>
      <c r="D72" s="436"/>
      <c r="E72" s="226" t="s">
        <v>134</v>
      </c>
      <c r="F72" s="140" t="s">
        <v>135</v>
      </c>
      <c r="G72" s="283" t="s">
        <v>127</v>
      </c>
      <c r="H72" s="283" t="s">
        <v>71</v>
      </c>
      <c r="I72" s="272">
        <v>250</v>
      </c>
      <c r="J72" s="507"/>
      <c r="K72" s="505"/>
      <c r="L72" s="505"/>
      <c r="M72" s="350" t="str">
        <f>IF(I72&gt;K$66,"EXCESSIVAMENTE ELEVADO",IF(I72&lt;L$66,"INEXEQUÍVEL","VÁLIDO"))</f>
        <v>EXCESSIVAMENTE ELEVADO</v>
      </c>
      <c r="N72" s="390">
        <f>(I72-J66)/J66</f>
        <v>0.66666666666666663</v>
      </c>
      <c r="O72" s="101" t="s">
        <v>74</v>
      </c>
      <c r="P72" s="470"/>
      <c r="Q72" s="502"/>
      <c r="Y72" s="25"/>
    </row>
    <row r="73" spans="1:25" ht="30.75" customHeight="1" thickBot="1" x14ac:dyDescent="0.3">
      <c r="A73" s="449"/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1"/>
      <c r="Q73" s="154">
        <f>SUM(Q34:Q72)</f>
        <v>38064.9</v>
      </c>
    </row>
    <row r="77" spans="1:25" s="13" customFormat="1" x14ac:dyDescent="0.25">
      <c r="A77" s="31"/>
      <c r="B77" s="36"/>
      <c r="C77" s="31"/>
      <c r="D77" s="31"/>
      <c r="E77" s="38"/>
      <c r="F77" s="38"/>
      <c r="G77" s="23"/>
      <c r="H77" s="31"/>
      <c r="I77" s="31"/>
      <c r="J77" s="31"/>
      <c r="M77" s="149"/>
      <c r="N77" s="316"/>
      <c r="O77" s="336"/>
      <c r="P77"/>
      <c r="Q77"/>
      <c r="R77"/>
      <c r="S77"/>
      <c r="T77"/>
      <c r="U77"/>
      <c r="V77"/>
      <c r="W77"/>
      <c r="X77"/>
      <c r="Y77"/>
    </row>
    <row r="78" spans="1:25" s="13" customFormat="1" x14ac:dyDescent="0.25">
      <c r="A78" s="31"/>
      <c r="B78" s="36"/>
      <c r="C78" s="31"/>
      <c r="D78" s="31"/>
      <c r="E78" s="38"/>
      <c r="F78" s="38"/>
      <c r="G78" s="23"/>
      <c r="H78" s="31"/>
      <c r="I78" s="31"/>
      <c r="J78" s="31"/>
      <c r="M78" s="149"/>
      <c r="N78" s="316"/>
      <c r="O78" s="336"/>
      <c r="P78"/>
      <c r="Q78"/>
      <c r="R78"/>
      <c r="S78"/>
      <c r="T78"/>
      <c r="U78"/>
      <c r="V78"/>
      <c r="W78"/>
      <c r="X78"/>
      <c r="Y78"/>
    </row>
    <row r="79" spans="1:25" s="13" customFormat="1" x14ac:dyDescent="0.25">
      <c r="A79" s="31"/>
      <c r="B79" s="36"/>
      <c r="C79" s="31"/>
      <c r="D79" s="31"/>
      <c r="E79" s="38"/>
      <c r="F79" s="38"/>
      <c r="G79" s="23"/>
      <c r="H79" s="31"/>
      <c r="I79" s="31"/>
      <c r="J79" s="31"/>
      <c r="M79" s="149"/>
      <c r="N79" s="316"/>
      <c r="O79" s="336"/>
      <c r="P79"/>
      <c r="Q79"/>
      <c r="R79"/>
      <c r="S79"/>
      <c r="T79"/>
      <c r="U79"/>
      <c r="V79"/>
      <c r="W79"/>
      <c r="X79"/>
      <c r="Y79"/>
    </row>
    <row r="80" spans="1:25" s="13" customFormat="1" x14ac:dyDescent="0.25">
      <c r="A80" s="31"/>
      <c r="B80" s="36"/>
      <c r="C80" s="31"/>
      <c r="D80" s="31"/>
      <c r="E80" s="38"/>
      <c r="F80" s="38"/>
      <c r="G80" s="23"/>
      <c r="H80" s="31"/>
      <c r="I80" s="31"/>
      <c r="J80" s="31"/>
      <c r="M80" s="149"/>
      <c r="N80" s="316"/>
      <c r="O80" s="336"/>
      <c r="P80"/>
      <c r="Q80"/>
      <c r="R80"/>
      <c r="S80"/>
      <c r="T80"/>
      <c r="U80"/>
      <c r="V80"/>
      <c r="W80"/>
      <c r="X80"/>
      <c r="Y80"/>
    </row>
  </sheetData>
  <mergeCells count="78">
    <mergeCell ref="L34:L41"/>
    <mergeCell ref="Q66:Q72"/>
    <mergeCell ref="K66:K72"/>
    <mergeCell ref="J66:J72"/>
    <mergeCell ref="L66:L72"/>
    <mergeCell ref="Q58:Q65"/>
    <mergeCell ref="P34:P41"/>
    <mergeCell ref="Q34:Q41"/>
    <mergeCell ref="P58:P65"/>
    <mergeCell ref="AC10:AK10"/>
    <mergeCell ref="AC11:AK11"/>
    <mergeCell ref="AC12:AK12"/>
    <mergeCell ref="AC13:AK13"/>
    <mergeCell ref="AC14:AK14"/>
    <mergeCell ref="AC15:AK15"/>
    <mergeCell ref="J58:J65"/>
    <mergeCell ref="Q42:Q49"/>
    <mergeCell ref="P50:P57"/>
    <mergeCell ref="Q50:Q57"/>
    <mergeCell ref="U25:AB25"/>
    <mergeCell ref="U26:AB26"/>
    <mergeCell ref="P32:Q32"/>
    <mergeCell ref="U27:AC28"/>
    <mergeCell ref="N32:O33"/>
    <mergeCell ref="L32:L33"/>
    <mergeCell ref="M32:M33"/>
    <mergeCell ref="J32:J33"/>
    <mergeCell ref="O16:S16"/>
    <mergeCell ref="J34:J41"/>
    <mergeCell ref="K34:K41"/>
    <mergeCell ref="E32:E33"/>
    <mergeCell ref="B34:B41"/>
    <mergeCell ref="C34:C41"/>
    <mergeCell ref="D34:D41"/>
    <mergeCell ref="A73:P73"/>
    <mergeCell ref="A42:A49"/>
    <mergeCell ref="B42:B49"/>
    <mergeCell ref="C42:C49"/>
    <mergeCell ref="D42:D49"/>
    <mergeCell ref="A50:A57"/>
    <mergeCell ref="B50:B57"/>
    <mergeCell ref="C50:C57"/>
    <mergeCell ref="D50:D57"/>
    <mergeCell ref="P42:P49"/>
    <mergeCell ref="P66:P72"/>
    <mergeCell ref="A58:A65"/>
    <mergeCell ref="B66:B72"/>
    <mergeCell ref="C66:C72"/>
    <mergeCell ref="D66:D72"/>
    <mergeCell ref="A66:A72"/>
    <mergeCell ref="A32:A33"/>
    <mergeCell ref="B32:B33"/>
    <mergeCell ref="C32:C33"/>
    <mergeCell ref="D32:D33"/>
    <mergeCell ref="D58:D65"/>
    <mergeCell ref="C58:C65"/>
    <mergeCell ref="B58:B65"/>
    <mergeCell ref="A8:O8"/>
    <mergeCell ref="A11:P11"/>
    <mergeCell ref="K58:K65"/>
    <mergeCell ref="L58:L65"/>
    <mergeCell ref="K42:K49"/>
    <mergeCell ref="L42:L49"/>
    <mergeCell ref="K50:K57"/>
    <mergeCell ref="L50:L57"/>
    <mergeCell ref="J42:J49"/>
    <mergeCell ref="J50:J57"/>
    <mergeCell ref="F32:F33"/>
    <mergeCell ref="G32:G33"/>
    <mergeCell ref="I32:I33"/>
    <mergeCell ref="K32:K33"/>
    <mergeCell ref="A34:A41"/>
    <mergeCell ref="H32:H33"/>
    <mergeCell ref="AC5:AK5"/>
    <mergeCell ref="AC6:AK6"/>
    <mergeCell ref="AC7:AK7"/>
    <mergeCell ref="AC8:AK8"/>
    <mergeCell ref="AC9:AK9"/>
  </mergeCells>
  <phoneticPr fontId="3" type="noConversion"/>
  <conditionalFormatting sqref="L6:N7 L9:N9 N32:N33 M32:M72 N35:N41">
    <cfRule type="containsText" dxfId="202" priority="213" operator="containsText" text="Excessivamente elevado">
      <formula>NOT(ISERROR(SEARCH("Excessivamente elevado",L6)))</formula>
    </cfRule>
  </conditionalFormatting>
  <conditionalFormatting sqref="M34:M72">
    <cfRule type="cellIs" dxfId="201" priority="610" operator="lessThan">
      <formula>"K$25"</formula>
    </cfRule>
    <cfRule type="cellIs" dxfId="200" priority="611" operator="greaterThan">
      <formula>"J&amp;25"</formula>
    </cfRule>
    <cfRule type="cellIs" dxfId="199" priority="613" operator="greaterThan">
      <formula>"J$25"</formula>
    </cfRule>
    <cfRule type="containsText" priority="615" operator="containsText" text="Excessivamente elevado">
      <formula>NOT(ISERROR(SEARCH("Excessivamente elevado",M34)))</formula>
    </cfRule>
    <cfRule type="containsText" dxfId="198" priority="616" operator="containsText" text="Válido">
      <formula>NOT(ISERROR(SEARCH("Válido",M34)))</formula>
    </cfRule>
    <cfRule type="containsText" dxfId="197" priority="617" operator="containsText" text="Inexequível">
      <formula>NOT(ISERROR(SEARCH("Inexequível",M34)))</formula>
    </cfRule>
  </conditionalFormatting>
  <conditionalFormatting sqref="N35:N36">
    <cfRule type="aboveAverage" dxfId="196" priority="672" aboveAverage="0"/>
  </conditionalFormatting>
  <conditionalFormatting sqref="N35:N40">
    <cfRule type="containsText" dxfId="195" priority="389" operator="containsText" text="Excessivamente elevado">
      <formula>NOT(ISERROR(SEARCH("Excessivamente elevado",N35)))</formula>
    </cfRule>
    <cfRule type="containsText" dxfId="194" priority="391" operator="containsText" text="Válido">
      <formula>NOT(ISERROR(SEARCH("Válido",N35)))</formula>
    </cfRule>
    <cfRule type="containsText" dxfId="193" priority="392" operator="containsText" text="Inexequível">
      <formula>NOT(ISERROR(SEARCH("Inexequível",N35)))</formula>
    </cfRule>
  </conditionalFormatting>
  <conditionalFormatting sqref="N35:N41">
    <cfRule type="cellIs" dxfId="192" priority="388" operator="greaterThan">
      <formula>"J$25"</formula>
    </cfRule>
  </conditionalFormatting>
  <conditionalFormatting sqref="N58:N59 N66:N72 N48:N54 N35:N41">
    <cfRule type="containsText" priority="208" operator="containsText" text="Excessivamente elevado">
      <formula>NOT(ISERROR(SEARCH("Excessivamente elevado",N35)))</formula>
    </cfRule>
  </conditionalFormatting>
  <conditionalFormatting sqref="N35:N45 N43:O72">
    <cfRule type="cellIs" dxfId="191" priority="367" operator="lessThan">
      <formula>"K$25"</formula>
    </cfRule>
    <cfRule type="cellIs" dxfId="190" priority="368" operator="greaterThan">
      <formula>"J&amp;25"</formula>
    </cfRule>
  </conditionalFormatting>
  <conditionalFormatting sqref="N36:N40">
    <cfRule type="aboveAverage" dxfId="189" priority="393" aboveAverage="0"/>
  </conditionalFormatting>
  <conditionalFormatting sqref="N41">
    <cfRule type="containsText" dxfId="188" priority="742" operator="containsText" text="Válido">
      <formula>NOT(ISERROR(SEARCH("Válido",N41)))</formula>
    </cfRule>
    <cfRule type="containsText" dxfId="187" priority="743" operator="containsText" text="Inexequível">
      <formula>NOT(ISERROR(SEARCH("Inexequível",N41)))</formula>
    </cfRule>
  </conditionalFormatting>
  <conditionalFormatting sqref="N41">
    <cfRule type="aboveAverage" dxfId="186" priority="3513" aboveAverage="0"/>
  </conditionalFormatting>
  <conditionalFormatting sqref="N48:N49 N66:N72 N51:N59">
    <cfRule type="cellIs" dxfId="185" priority="134" operator="greaterThan">
      <formula>"J$25"</formula>
    </cfRule>
    <cfRule type="containsText" dxfId="184" priority="135" operator="containsText" text="Excessivamente elevado">
      <formula>NOT(ISERROR(SEARCH("Excessivamente elevado",N48)))</formula>
    </cfRule>
    <cfRule type="containsText" dxfId="183" priority="137" operator="containsText" text="Válido">
      <formula>NOT(ISERROR(SEARCH("Válido",N48)))</formula>
    </cfRule>
    <cfRule type="containsText" dxfId="182" priority="138" operator="containsText" text="Inexequível">
      <formula>NOT(ISERROR(SEARCH("Inexequível",N48)))</formula>
    </cfRule>
  </conditionalFormatting>
  <conditionalFormatting sqref="N49">
    <cfRule type="aboveAverage" dxfId="181" priority="166" aboveAverage="0"/>
  </conditionalFormatting>
  <conditionalFormatting sqref="N51:N52">
    <cfRule type="aboveAverage" dxfId="180" priority="148" aboveAverage="0"/>
  </conditionalFormatting>
  <conditionalFormatting sqref="N53">
    <cfRule type="aboveAverage" dxfId="179" priority="384" aboveAverage="0"/>
  </conditionalFormatting>
  <conditionalFormatting sqref="N53:N54">
    <cfRule type="cellIs" dxfId="178" priority="370" operator="greaterThan">
      <formula>"J$25"</formula>
    </cfRule>
    <cfRule type="containsText" dxfId="177" priority="371" operator="containsText" text="Excessivamente elevado">
      <formula>NOT(ISERROR(SEARCH("Excessivamente elevado",N53)))</formula>
    </cfRule>
    <cfRule type="containsText" dxfId="176" priority="373" operator="containsText" text="Válido">
      <formula>NOT(ISERROR(SEARCH("Válido",N53)))</formula>
    </cfRule>
    <cfRule type="containsText" dxfId="175" priority="374" operator="containsText" text="Inexequível">
      <formula>NOT(ISERROR(SEARCH("Inexequível",N53)))</formula>
    </cfRule>
  </conditionalFormatting>
  <conditionalFormatting sqref="N54">
    <cfRule type="aboveAverage" dxfId="174" priority="375" aboveAverage="0"/>
  </conditionalFormatting>
  <conditionalFormatting sqref="N58:N59">
    <cfRule type="aboveAverage" dxfId="173" priority="139" aboveAverage="0"/>
  </conditionalFormatting>
  <conditionalFormatting sqref="N66:N69">
    <cfRule type="aboveAverage" dxfId="172" priority="103" aboveAverage="0"/>
  </conditionalFormatting>
  <conditionalFormatting sqref="N72">
    <cfRule type="aboveAverage" dxfId="171" priority="87" aboveAverage="0"/>
  </conditionalFormatting>
  <conditionalFormatting sqref="N42:N45 N43:O47">
    <cfRule type="cellIs" dxfId="170" priority="795" operator="greaterThan">
      <formula>"J$25"</formula>
    </cfRule>
    <cfRule type="containsText" dxfId="169" priority="796" operator="containsText" text="Excessivamente elevado">
      <formula>NOT(ISERROR(SEARCH("Excessivamente elevado",N42)))</formula>
    </cfRule>
  </conditionalFormatting>
  <conditionalFormatting sqref="N42:N45 N43:O47">
    <cfRule type="containsText" priority="3543" operator="containsText" text="Excessivamente elevado">
      <formula>NOT(ISERROR(SEARCH("Excessivamente elevado",N42)))</formula>
    </cfRule>
    <cfRule type="containsText" dxfId="168" priority="3544" operator="containsText" text="Válido">
      <formula>NOT(ISERROR(SEARCH("Válido",N42)))</formula>
    </cfRule>
    <cfRule type="containsText" dxfId="167" priority="3545" operator="containsText" text="Inexequível">
      <formula>NOT(ISERROR(SEARCH("Inexequível",N42)))</formula>
    </cfRule>
  </conditionalFormatting>
  <conditionalFormatting sqref="N55:O57">
    <cfRule type="cellIs" dxfId="166" priority="709" operator="lessThan">
      <formula>"K$25"</formula>
    </cfRule>
    <cfRule type="cellIs" dxfId="165" priority="710" operator="greaterThan">
      <formula>"J&amp;25"</formula>
    </cfRule>
    <cfRule type="cellIs" dxfId="164" priority="712" operator="greaterThan">
      <formula>"J$25"</formula>
    </cfRule>
    <cfRule type="containsText" dxfId="163" priority="713" operator="containsText" text="Excessivamente elevado">
      <formula>NOT(ISERROR(SEARCH("Excessivamente elevado",N55)))</formula>
    </cfRule>
    <cfRule type="containsText" priority="3535" operator="containsText" text="Excessivamente elevado">
      <formula>NOT(ISERROR(SEARCH("Excessivamente elevado",N55)))</formula>
    </cfRule>
    <cfRule type="containsText" dxfId="162" priority="3536" operator="containsText" text="Válido">
      <formula>NOT(ISERROR(SEARCH("Válido",N55)))</formula>
    </cfRule>
    <cfRule type="containsText" dxfId="161" priority="3537" operator="containsText" text="Inexequível">
      <formula>NOT(ISERROR(SEARCH("Inexequível",N55)))</formula>
    </cfRule>
    <cfRule type="aboveAverage" dxfId="160" priority="3538" aboveAverage="0"/>
  </conditionalFormatting>
  <conditionalFormatting sqref="N60:O65">
    <cfRule type="aboveAverage" dxfId="159" priority="3534" aboveAverage="0"/>
  </conditionalFormatting>
  <conditionalFormatting sqref="N60:O65">
    <cfRule type="cellIs" dxfId="158" priority="125" operator="greaterThan">
      <formula>"J$25"</formula>
    </cfRule>
    <cfRule type="containsText" dxfId="157" priority="126" operator="containsText" text="Excessivamente elevado">
      <formula>NOT(ISERROR(SEARCH("Excessivamente elevado",N60)))</formula>
    </cfRule>
    <cfRule type="containsText" priority="127" operator="containsText" text="Excessivamente elevado">
      <formula>NOT(ISERROR(SEARCH("Excessivamente elevado",N60)))</formula>
    </cfRule>
    <cfRule type="containsText" dxfId="156" priority="128" operator="containsText" text="Válido">
      <formula>NOT(ISERROR(SEARCH("Válido",N60)))</formula>
    </cfRule>
    <cfRule type="containsText" dxfId="155" priority="129" operator="containsText" text="Inexequível">
      <formula>NOT(ISERROR(SEARCH("Inexequível",N60)))</formula>
    </cfRule>
  </conditionalFormatting>
  <conditionalFormatting sqref="S15:U15">
    <cfRule type="containsText" dxfId="154" priority="212" operator="containsText" text="Excessivamente elevado">
      <formula>NOT(ISERROR(SEARCH("Excessivamente elevado",S15)))</formula>
    </cfRule>
  </conditionalFormatting>
  <conditionalFormatting sqref="N48">
    <cfRule type="aboveAverage" dxfId="153" priority="4746" aboveAverage="0"/>
  </conditionalFormatting>
  <conditionalFormatting sqref="M42:M49">
    <cfRule type="aboveAverage" dxfId="152" priority="4757" aboveAverage="0"/>
  </conditionalFormatting>
  <conditionalFormatting sqref="N70:N71">
    <cfRule type="aboveAverage" dxfId="151" priority="4818" aboveAverage="0"/>
  </conditionalFormatting>
  <conditionalFormatting sqref="M58:M72">
    <cfRule type="aboveAverage" dxfId="150" priority="4819" aboveAverage="0"/>
  </conditionalFormatting>
  <conditionalFormatting sqref="N50">
    <cfRule type="cellIs" dxfId="149" priority="4920" operator="greaterThan">
      <formula>"J$25"</formula>
    </cfRule>
    <cfRule type="containsText" dxfId="148" priority="4921" operator="containsText" text="Excessivamente elevado">
      <formula>NOT(ISERROR(SEARCH("Excessivamente elevado",N50)))</formula>
    </cfRule>
    <cfRule type="containsText" dxfId="147" priority="4922" operator="containsText" text="Válido">
      <formula>NOT(ISERROR(SEARCH("Válido",N50)))</formula>
    </cfRule>
    <cfRule type="containsText" dxfId="146" priority="4923" operator="containsText" text="Inexequível">
      <formula>NOT(ISERROR(SEARCH("Inexequível",N50)))</formula>
    </cfRule>
    <cfRule type="aboveAverage" dxfId="145" priority="4924" aboveAverage="0"/>
  </conditionalFormatting>
  <conditionalFormatting sqref="M34:M57 N42:N45 N43:O47">
    <cfRule type="aboveAverage" dxfId="144" priority="4925" aboveAverage="0"/>
  </conditionalFormatting>
  <conditionalFormatting sqref="N34">
    <cfRule type="containsText" dxfId="143" priority="54" operator="containsText" text="Excessivamente elevado">
      <formula>NOT(ISERROR(SEARCH("Excessivamente elevado",N34)))</formula>
    </cfRule>
  </conditionalFormatting>
  <conditionalFormatting sqref="N34">
    <cfRule type="aboveAverage" dxfId="142" priority="61" aboveAverage="0"/>
  </conditionalFormatting>
  <conditionalFormatting sqref="N34">
    <cfRule type="containsText" dxfId="141" priority="58" operator="containsText" text="Excessivamente elevado">
      <formula>NOT(ISERROR(SEARCH("Excessivamente elevado",N34)))</formula>
    </cfRule>
    <cfRule type="containsText" dxfId="140" priority="59" operator="containsText" text="Válido">
      <formula>NOT(ISERROR(SEARCH("Válido",N34)))</formula>
    </cfRule>
    <cfRule type="containsText" dxfId="139" priority="60" operator="containsText" text="Inexequível">
      <formula>NOT(ISERROR(SEARCH("Inexequível",N34)))</formula>
    </cfRule>
  </conditionalFormatting>
  <conditionalFormatting sqref="N34">
    <cfRule type="cellIs" dxfId="138" priority="57" operator="greaterThan">
      <formula>"J$25"</formula>
    </cfRule>
  </conditionalFormatting>
  <conditionalFormatting sqref="N34">
    <cfRule type="containsText" priority="53" operator="containsText" text="Excessivamente elevado">
      <formula>NOT(ISERROR(SEARCH("Excessivamente elevado",N34)))</formula>
    </cfRule>
  </conditionalFormatting>
  <conditionalFormatting sqref="N34">
    <cfRule type="cellIs" dxfId="137" priority="55" operator="lessThan">
      <formula>"K$25"</formula>
    </cfRule>
    <cfRule type="cellIs" dxfId="136" priority="56" operator="greaterThan">
      <formula>"J&amp;25"</formula>
    </cfRule>
  </conditionalFormatting>
  <conditionalFormatting sqref="N48">
    <cfRule type="cellIs" dxfId="135" priority="47" operator="greaterThan">
      <formula>"J$25"</formula>
    </cfRule>
    <cfRule type="containsText" dxfId="134" priority="48" operator="containsText" text="Excessivamente elevado">
      <formula>NOT(ISERROR(SEARCH("Excessivamente elevado",N48)))</formula>
    </cfRule>
  </conditionalFormatting>
  <conditionalFormatting sqref="N48">
    <cfRule type="containsText" priority="49" operator="containsText" text="Excessivamente elevado">
      <formula>NOT(ISERROR(SEARCH("Excessivamente elevado",N48)))</formula>
    </cfRule>
    <cfRule type="containsText" dxfId="133" priority="50" operator="containsText" text="Válido">
      <formula>NOT(ISERROR(SEARCH("Válido",N48)))</formula>
    </cfRule>
    <cfRule type="containsText" dxfId="132" priority="51" operator="containsText" text="Inexequível">
      <formula>NOT(ISERROR(SEARCH("Inexequível",N48)))</formula>
    </cfRule>
  </conditionalFormatting>
  <conditionalFormatting sqref="N48">
    <cfRule type="aboveAverage" dxfId="131" priority="52" aboveAverage="0"/>
  </conditionalFormatting>
  <conditionalFormatting sqref="N56">
    <cfRule type="containsText" priority="46" operator="containsText" text="Excessivamente elevado">
      <formula>NOT(ISERROR(SEARCH("Excessivamente elevado",N56)))</formula>
    </cfRule>
  </conditionalFormatting>
  <conditionalFormatting sqref="N56">
    <cfRule type="aboveAverage" dxfId="130" priority="45" aboveAverage="0"/>
  </conditionalFormatting>
  <conditionalFormatting sqref="N57">
    <cfRule type="containsText" priority="44" operator="containsText" text="Excessivamente elevado">
      <formula>NOT(ISERROR(SEARCH("Excessivamente elevado",N57)))</formula>
    </cfRule>
  </conditionalFormatting>
  <conditionalFormatting sqref="N57">
    <cfRule type="aboveAverage" dxfId="129" priority="43" aboveAverage="0"/>
  </conditionalFormatting>
  <conditionalFormatting sqref="N60">
    <cfRule type="containsText" priority="42" operator="containsText" text="Excessivamente elevado">
      <formula>NOT(ISERROR(SEARCH("Excessivamente elevado",N60)))</formula>
    </cfRule>
  </conditionalFormatting>
  <conditionalFormatting sqref="N60">
    <cfRule type="cellIs" dxfId="128" priority="37" operator="greaterThan">
      <formula>"J$25"</formula>
    </cfRule>
    <cfRule type="containsText" dxfId="127" priority="38" operator="containsText" text="Excessivamente elevado">
      <formula>NOT(ISERROR(SEARCH("Excessivamente elevado",N60)))</formula>
    </cfRule>
    <cfRule type="containsText" dxfId="126" priority="39" operator="containsText" text="Válido">
      <formula>NOT(ISERROR(SEARCH("Válido",N60)))</formula>
    </cfRule>
    <cfRule type="containsText" dxfId="125" priority="40" operator="containsText" text="Inexequível">
      <formula>NOT(ISERROR(SEARCH("Inexequível",N60)))</formula>
    </cfRule>
  </conditionalFormatting>
  <conditionalFormatting sqref="N60">
    <cfRule type="aboveAverage" dxfId="124" priority="41" aboveAverage="0"/>
  </conditionalFormatting>
  <conditionalFormatting sqref="N61">
    <cfRule type="containsText" priority="36" operator="containsText" text="Excessivamente elevado">
      <formula>NOT(ISERROR(SEARCH("Excessivamente elevado",N61)))</formula>
    </cfRule>
  </conditionalFormatting>
  <conditionalFormatting sqref="N61">
    <cfRule type="cellIs" dxfId="123" priority="31" operator="greaterThan">
      <formula>"J$25"</formula>
    </cfRule>
    <cfRule type="containsText" dxfId="122" priority="32" operator="containsText" text="Excessivamente elevado">
      <formula>NOT(ISERROR(SEARCH("Excessivamente elevado",N61)))</formula>
    </cfRule>
    <cfRule type="containsText" dxfId="121" priority="33" operator="containsText" text="Válido">
      <formula>NOT(ISERROR(SEARCH("Válido",N61)))</formula>
    </cfRule>
    <cfRule type="containsText" dxfId="120" priority="34" operator="containsText" text="Inexequível">
      <formula>NOT(ISERROR(SEARCH("Inexequível",N61)))</formula>
    </cfRule>
  </conditionalFormatting>
  <conditionalFormatting sqref="N61">
    <cfRule type="aboveAverage" dxfId="119" priority="35" aboveAverage="0"/>
  </conditionalFormatting>
  <conditionalFormatting sqref="N64">
    <cfRule type="containsText" priority="30" operator="containsText" text="Excessivamente elevado">
      <formula>NOT(ISERROR(SEARCH("Excessivamente elevado",N64)))</formula>
    </cfRule>
  </conditionalFormatting>
  <conditionalFormatting sqref="N64">
    <cfRule type="cellIs" dxfId="118" priority="25" operator="greaterThan">
      <formula>"J$25"</formula>
    </cfRule>
    <cfRule type="containsText" dxfId="117" priority="26" operator="containsText" text="Excessivamente elevado">
      <formula>NOT(ISERROR(SEARCH("Excessivamente elevado",N64)))</formula>
    </cfRule>
    <cfRule type="containsText" dxfId="116" priority="27" operator="containsText" text="Válido">
      <formula>NOT(ISERROR(SEARCH("Válido",N64)))</formula>
    </cfRule>
    <cfRule type="containsText" dxfId="115" priority="28" operator="containsText" text="Inexequível">
      <formula>NOT(ISERROR(SEARCH("Inexequível",N64)))</formula>
    </cfRule>
  </conditionalFormatting>
  <conditionalFormatting sqref="N64">
    <cfRule type="aboveAverage" dxfId="114" priority="29" aboveAverage="0"/>
  </conditionalFormatting>
  <conditionalFormatting sqref="N65">
    <cfRule type="containsText" priority="24" operator="containsText" text="Excessivamente elevado">
      <formula>NOT(ISERROR(SEARCH("Excessivamente elevado",N65)))</formula>
    </cfRule>
  </conditionalFormatting>
  <conditionalFormatting sqref="N65">
    <cfRule type="cellIs" dxfId="113" priority="19" operator="greaterThan">
      <formula>"J$25"</formula>
    </cfRule>
    <cfRule type="containsText" dxfId="112" priority="20" operator="containsText" text="Excessivamente elevado">
      <formula>NOT(ISERROR(SEARCH("Excessivamente elevado",N65)))</formula>
    </cfRule>
    <cfRule type="containsText" dxfId="111" priority="21" operator="containsText" text="Válido">
      <formula>NOT(ISERROR(SEARCH("Válido",N65)))</formula>
    </cfRule>
    <cfRule type="containsText" dxfId="110" priority="22" operator="containsText" text="Inexequível">
      <formula>NOT(ISERROR(SEARCH("Inexequível",N65)))</formula>
    </cfRule>
  </conditionalFormatting>
  <conditionalFormatting sqref="N65">
    <cfRule type="aboveAverage" dxfId="109" priority="23" aboveAverage="0"/>
  </conditionalFormatting>
  <conditionalFormatting sqref="O64">
    <cfRule type="cellIs" dxfId="108" priority="11" operator="lessThan">
      <formula>"K$25"</formula>
    </cfRule>
    <cfRule type="cellIs" dxfId="107" priority="12" operator="greaterThan">
      <formula>"J&amp;25"</formula>
    </cfRule>
    <cfRule type="cellIs" dxfId="106" priority="13" operator="greaterThan">
      <formula>"J$25"</formula>
    </cfRule>
    <cfRule type="containsText" dxfId="105" priority="14" operator="containsText" text="Excessivamente elevado">
      <formula>NOT(ISERROR(SEARCH("Excessivamente elevado",O64)))</formula>
    </cfRule>
    <cfRule type="containsText" priority="15" operator="containsText" text="Excessivamente elevado">
      <formula>NOT(ISERROR(SEARCH("Excessivamente elevado",O64)))</formula>
    </cfRule>
    <cfRule type="containsText" dxfId="104" priority="16" operator="containsText" text="Válido">
      <formula>NOT(ISERROR(SEARCH("Válido",O64)))</formula>
    </cfRule>
    <cfRule type="containsText" dxfId="103" priority="17" operator="containsText" text="Inexequível">
      <formula>NOT(ISERROR(SEARCH("Inexequível",O64)))</formula>
    </cfRule>
    <cfRule type="aboveAverage" dxfId="102" priority="18" aboveAverage="0"/>
  </conditionalFormatting>
  <conditionalFormatting sqref="O42">
    <cfRule type="cellIs" dxfId="101" priority="9" operator="lessThan">
      <formula>"K$25"</formula>
    </cfRule>
    <cfRule type="cellIs" dxfId="100" priority="10" operator="greaterThan">
      <formula>"J&amp;25"</formula>
    </cfRule>
  </conditionalFormatting>
  <conditionalFormatting sqref="O37">
    <cfRule type="cellIs" dxfId="99" priority="7" operator="lessThan">
      <formula>"K$25"</formula>
    </cfRule>
    <cfRule type="cellIs" dxfId="98" priority="8" operator="greaterThan">
      <formula>"J&amp;25"</formula>
    </cfRule>
  </conditionalFormatting>
  <conditionalFormatting sqref="O36">
    <cfRule type="cellIs" dxfId="97" priority="5" operator="lessThan">
      <formula>"K$25"</formula>
    </cfRule>
    <cfRule type="cellIs" dxfId="96" priority="6" operator="greaterThan">
      <formula>"J&amp;25"</formula>
    </cfRule>
  </conditionalFormatting>
  <conditionalFormatting sqref="O35">
    <cfRule type="cellIs" dxfId="95" priority="3" operator="lessThan">
      <formula>"K$25"</formula>
    </cfRule>
    <cfRule type="cellIs" dxfId="94" priority="4" operator="greaterThan">
      <formula>"J&amp;25"</formula>
    </cfRule>
  </conditionalFormatting>
  <conditionalFormatting sqref="O34">
    <cfRule type="cellIs" dxfId="93" priority="1" operator="lessThan">
      <formula>"K$25"</formula>
    </cfRule>
    <cfRule type="cellIs" dxfId="92" priority="2" operator="greaterThan">
      <formula>"J&amp;25"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EA9DB"/>
  </sheetPr>
  <dimension ref="A1:AI47"/>
  <sheetViews>
    <sheetView showGridLines="0" topLeftCell="A32" zoomScale="85" zoomScaleNormal="85" workbookViewId="0">
      <selection activeCell="Q36" sqref="Q36:Q39"/>
    </sheetView>
  </sheetViews>
  <sheetFormatPr defaultColWidth="9.140625" defaultRowHeight="15" x14ac:dyDescent="0.25"/>
  <cols>
    <col min="1" max="1" width="6.140625" style="20" customWidth="1"/>
    <col min="2" max="2" width="29.28515625" customWidth="1"/>
    <col min="3" max="3" width="14" customWidth="1"/>
    <col min="4" max="4" width="11.5703125" style="20" customWidth="1"/>
    <col min="5" max="5" width="29.28515625" style="13" customWidth="1"/>
    <col min="6" max="6" width="20.85546875" style="13" customWidth="1"/>
    <col min="7" max="7" width="30.85546875" style="13" customWidth="1"/>
    <col min="8" max="8" width="9" style="13" customWidth="1"/>
    <col min="9" max="9" width="13.85546875" style="13" customWidth="1"/>
    <col min="10" max="10" width="12.42578125" style="13" customWidth="1"/>
    <col min="11" max="11" width="12.140625" style="13" customWidth="1"/>
    <col min="12" max="12" width="11.85546875" style="13" customWidth="1"/>
    <col min="13" max="13" width="17.140625" style="13" customWidth="1"/>
    <col min="14" max="14" width="11.28515625" style="13" customWidth="1"/>
    <col min="15" max="15" width="26.85546875" style="13" customWidth="1"/>
    <col min="16" max="16" width="15.7109375" customWidth="1"/>
    <col min="17" max="17" width="17.140625" customWidth="1"/>
    <col min="19" max="19" width="13.42578125" customWidth="1"/>
    <col min="22" max="22" width="12.5703125" bestFit="1" customWidth="1"/>
    <col min="25" max="25" width="10.5703125" bestFit="1" customWidth="1"/>
    <col min="28" max="28" width="58.5703125" customWidth="1"/>
    <col min="29" max="29" width="28.140625" customWidth="1"/>
  </cols>
  <sheetData>
    <row r="1" spans="1:35" ht="18.75" x14ac:dyDescent="0.3">
      <c r="A1" s="406" t="s">
        <v>20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5" ht="19.5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7"/>
      <c r="N2" s="79"/>
      <c r="O2" s="79"/>
      <c r="P2" s="79"/>
      <c r="T2" s="76"/>
      <c r="U2" s="76"/>
      <c r="V2" s="112" t="s">
        <v>0</v>
      </c>
      <c r="W2" s="113"/>
      <c r="X2" s="113"/>
      <c r="Y2" s="113"/>
      <c r="Z2" s="113"/>
      <c r="AA2" s="113"/>
      <c r="AB2" s="113" t="s">
        <v>1</v>
      </c>
      <c r="AC2" s="113" t="s">
        <v>1</v>
      </c>
      <c r="AD2" s="113" t="s">
        <v>1</v>
      </c>
      <c r="AE2" s="113" t="s">
        <v>1</v>
      </c>
      <c r="AF2" s="113" t="s">
        <v>1</v>
      </c>
      <c r="AG2" s="113" t="s">
        <v>1</v>
      </c>
      <c r="AH2" s="114" t="s">
        <v>1</v>
      </c>
      <c r="AI2" s="115" t="s">
        <v>1</v>
      </c>
    </row>
    <row r="3" spans="1:35" ht="19.5" x14ac:dyDescent="0.3">
      <c r="A3" s="81" t="s">
        <v>25</v>
      </c>
      <c r="B3" s="82"/>
      <c r="C3" s="82"/>
      <c r="D3" s="83"/>
      <c r="E3" s="84"/>
      <c r="F3" s="80"/>
      <c r="G3" s="80"/>
      <c r="H3" s="80"/>
      <c r="I3" s="80"/>
      <c r="J3" s="80"/>
      <c r="K3" s="80"/>
      <c r="L3" s="80"/>
      <c r="M3" s="88"/>
      <c r="N3" s="80"/>
      <c r="O3" s="80"/>
      <c r="P3" s="80"/>
      <c r="T3" s="76"/>
      <c r="U3" s="76"/>
      <c r="V3" s="116" t="s">
        <v>1</v>
      </c>
      <c r="W3" s="107" t="s">
        <v>1</v>
      </c>
      <c r="X3" s="107" t="s">
        <v>1</v>
      </c>
      <c r="Y3" s="107" t="s">
        <v>1</v>
      </c>
      <c r="Z3" s="107" t="s">
        <v>1</v>
      </c>
      <c r="AA3" s="107" t="s">
        <v>1</v>
      </c>
      <c r="AB3" s="107" t="s">
        <v>1</v>
      </c>
      <c r="AC3" s="107" t="s">
        <v>1</v>
      </c>
      <c r="AD3" s="107" t="s">
        <v>1</v>
      </c>
      <c r="AE3" s="107" t="s">
        <v>1</v>
      </c>
      <c r="AF3" s="107" t="s">
        <v>1</v>
      </c>
      <c r="AG3" s="107" t="s">
        <v>1</v>
      </c>
      <c r="AH3" s="108" t="s">
        <v>1</v>
      </c>
      <c r="AI3" s="117" t="s">
        <v>1</v>
      </c>
    </row>
    <row r="4" spans="1:35" ht="18.75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8"/>
      <c r="N4" s="80"/>
      <c r="O4" s="80"/>
      <c r="P4" s="80"/>
      <c r="T4" s="76"/>
      <c r="U4" s="76"/>
      <c r="V4" s="514" t="s">
        <v>2</v>
      </c>
      <c r="W4" s="515"/>
      <c r="X4" s="515"/>
      <c r="Y4" s="515"/>
      <c r="Z4" s="515"/>
      <c r="AA4" s="515"/>
      <c r="AB4" s="515"/>
      <c r="AC4" s="515"/>
      <c r="AD4" s="515"/>
      <c r="AE4" s="118" t="s">
        <v>1</v>
      </c>
      <c r="AF4" s="119" t="s">
        <v>3</v>
      </c>
      <c r="AG4" s="119"/>
      <c r="AH4" s="118" t="s">
        <v>1</v>
      </c>
      <c r="AI4" s="120" t="s">
        <v>1</v>
      </c>
    </row>
    <row r="5" spans="1:35" ht="15.75" thickBot="1" x14ac:dyDescent="0.3">
      <c r="A5" s="78"/>
      <c r="E5" s="172"/>
      <c r="F5" s="172"/>
      <c r="G5" s="172"/>
      <c r="H5" s="172"/>
      <c r="M5" s="59"/>
      <c r="T5" s="76"/>
      <c r="U5" s="76"/>
      <c r="V5" s="121" t="s">
        <v>4</v>
      </c>
      <c r="W5" s="118" t="s">
        <v>5</v>
      </c>
      <c r="X5" s="118"/>
      <c r="Y5" s="118"/>
      <c r="Z5" s="118" t="s">
        <v>1</v>
      </c>
      <c r="AA5" s="118" t="s">
        <v>1</v>
      </c>
      <c r="AB5" s="118" t="s">
        <v>1</v>
      </c>
      <c r="AC5" s="118" t="s">
        <v>1</v>
      </c>
      <c r="AD5" s="118" t="s">
        <v>1</v>
      </c>
      <c r="AE5" s="118" t="s">
        <v>1</v>
      </c>
      <c r="AF5" s="109" t="s">
        <v>6</v>
      </c>
      <c r="AG5" s="118" t="s">
        <v>1</v>
      </c>
      <c r="AH5" s="118" t="s">
        <v>1</v>
      </c>
      <c r="AI5" s="120" t="s">
        <v>1</v>
      </c>
    </row>
    <row r="6" spans="1:35" ht="15.75" thickBot="1" x14ac:dyDescent="0.3">
      <c r="A6" s="209" t="s">
        <v>53</v>
      </c>
      <c r="B6" s="210"/>
      <c r="C6" s="209" t="s">
        <v>76</v>
      </c>
      <c r="D6" s="189"/>
      <c r="E6" s="185"/>
      <c r="F6" s="177"/>
      <c r="G6" s="178"/>
      <c r="H6" s="177"/>
      <c r="I6" s="177"/>
      <c r="J6" s="61"/>
      <c r="K6" s="64" t="s">
        <v>30</v>
      </c>
      <c r="L6" s="65"/>
      <c r="M6" s="65"/>
      <c r="N6" s="66"/>
      <c r="O6" s="66"/>
      <c r="P6" s="66"/>
      <c r="Q6" s="66"/>
      <c r="R6" s="66"/>
      <c r="S6" s="66"/>
      <c r="T6" s="76"/>
      <c r="U6" s="76"/>
      <c r="V6" s="121" t="s">
        <v>8</v>
      </c>
      <c r="W6" s="118" t="s">
        <v>9</v>
      </c>
      <c r="X6" s="118"/>
      <c r="Y6" s="118"/>
      <c r="Z6" s="118"/>
      <c r="AA6" s="118" t="s">
        <v>1</v>
      </c>
      <c r="AB6" s="118" t="s">
        <v>1</v>
      </c>
      <c r="AC6" s="118" t="s">
        <v>1</v>
      </c>
      <c r="AD6" s="118" t="s">
        <v>1</v>
      </c>
      <c r="AE6" s="118" t="s">
        <v>1</v>
      </c>
      <c r="AF6" s="110" t="s">
        <v>6</v>
      </c>
      <c r="AG6" s="118" t="s">
        <v>1</v>
      </c>
      <c r="AH6" s="118" t="s">
        <v>1</v>
      </c>
      <c r="AI6" s="120" t="s">
        <v>1</v>
      </c>
    </row>
    <row r="7" spans="1:35" ht="15.75" customHeight="1" thickTop="1" x14ac:dyDescent="0.25">
      <c r="A7" s="179" t="s">
        <v>46</v>
      </c>
      <c r="B7" s="183">
        <f>AVERAGE(I28:I31)</f>
        <v>57.567499999999995</v>
      </c>
      <c r="C7" s="179" t="s">
        <v>46</v>
      </c>
      <c r="D7" s="183">
        <f>AVERAGE(I36:I39)</f>
        <v>61.055</v>
      </c>
      <c r="E7" s="179"/>
      <c r="F7" s="180"/>
      <c r="G7" s="181"/>
      <c r="H7" s="180"/>
      <c r="I7" s="180"/>
      <c r="J7" s="173"/>
      <c r="K7" s="67">
        <v>0.25</v>
      </c>
      <c r="L7" s="535" t="s">
        <v>82</v>
      </c>
      <c r="M7" s="535"/>
      <c r="N7" s="535"/>
      <c r="O7" s="535"/>
      <c r="P7" s="535"/>
      <c r="Q7" s="535"/>
      <c r="R7" s="535"/>
      <c r="S7" s="535"/>
      <c r="T7" s="76"/>
      <c r="U7" s="76"/>
      <c r="V7" s="121" t="s">
        <v>10</v>
      </c>
      <c r="W7" s="118" t="s">
        <v>11</v>
      </c>
      <c r="X7" s="118"/>
      <c r="Y7" s="118"/>
      <c r="Z7" s="118" t="s">
        <v>1</v>
      </c>
      <c r="AA7" s="118" t="s">
        <v>1</v>
      </c>
      <c r="AB7" s="118" t="s">
        <v>1</v>
      </c>
      <c r="AC7" s="118" t="s">
        <v>1</v>
      </c>
      <c r="AD7" s="118" t="s">
        <v>1</v>
      </c>
      <c r="AE7" s="118" t="s">
        <v>1</v>
      </c>
      <c r="AF7" s="110" t="s">
        <v>6</v>
      </c>
      <c r="AG7" s="118" t="s">
        <v>1</v>
      </c>
      <c r="AH7" s="118" t="s">
        <v>1</v>
      </c>
      <c r="AI7" s="120" t="s">
        <v>1</v>
      </c>
    </row>
    <row r="8" spans="1:35" x14ac:dyDescent="0.25">
      <c r="A8" s="179" t="s">
        <v>39</v>
      </c>
      <c r="B8" s="183">
        <f>_xlfn.STDEV.S(I28:I31)</f>
        <v>13.76861981705747</v>
      </c>
      <c r="C8" s="179" t="s">
        <v>39</v>
      </c>
      <c r="D8" s="183">
        <f>_xlfn.STDEV.S(I36:I39)</f>
        <v>20.30399221828063</v>
      </c>
      <c r="E8" s="179"/>
      <c r="F8" s="180"/>
      <c r="G8" s="181"/>
      <c r="H8" s="180"/>
      <c r="I8" s="180"/>
      <c r="J8" s="173"/>
      <c r="K8" s="68">
        <v>0.75</v>
      </c>
      <c r="L8" s="69" t="s">
        <v>83</v>
      </c>
      <c r="M8" s="69"/>
      <c r="N8" s="69"/>
      <c r="O8" s="69"/>
      <c r="P8" s="69"/>
      <c r="Q8" s="69"/>
      <c r="R8" s="69"/>
      <c r="S8" s="70"/>
      <c r="T8" s="76"/>
      <c r="U8" s="76"/>
      <c r="V8" s="121" t="s">
        <v>12</v>
      </c>
      <c r="W8" s="118" t="s">
        <v>13</v>
      </c>
      <c r="X8" s="118"/>
      <c r="Y8" s="118"/>
      <c r="Z8" s="118" t="s">
        <v>1</v>
      </c>
      <c r="AA8" s="118" t="s">
        <v>1</v>
      </c>
      <c r="AB8" s="118" t="s">
        <v>1</v>
      </c>
      <c r="AC8" s="118" t="s">
        <v>1</v>
      </c>
      <c r="AD8" s="118" t="s">
        <v>1</v>
      </c>
      <c r="AE8" s="118" t="s">
        <v>1</v>
      </c>
      <c r="AF8" s="110" t="s">
        <v>6</v>
      </c>
      <c r="AG8" s="118" t="s">
        <v>1</v>
      </c>
      <c r="AH8" s="118" t="s">
        <v>1</v>
      </c>
      <c r="AI8" s="120" t="s">
        <v>1</v>
      </c>
    </row>
    <row r="9" spans="1:35" x14ac:dyDescent="0.25">
      <c r="A9" s="179" t="s">
        <v>41</v>
      </c>
      <c r="B9" s="186">
        <f>(B8/B7)*100</f>
        <v>23.9173488809788</v>
      </c>
      <c r="C9" s="179" t="s">
        <v>41</v>
      </c>
      <c r="D9" s="186">
        <f>(D8/D7)*100</f>
        <v>33.255248903907351</v>
      </c>
      <c r="E9" s="179"/>
      <c r="F9" s="182"/>
      <c r="G9" s="181"/>
      <c r="H9" s="182"/>
      <c r="I9" s="182"/>
      <c r="J9" s="173"/>
      <c r="K9" s="71"/>
      <c r="N9"/>
      <c r="O9"/>
      <c r="S9" s="72"/>
      <c r="T9" s="76"/>
      <c r="U9" s="76"/>
      <c r="V9" s="121" t="s">
        <v>15</v>
      </c>
      <c r="W9" s="118" t="s">
        <v>16</v>
      </c>
      <c r="X9" s="118"/>
      <c r="Y9" s="118"/>
      <c r="Z9" s="118"/>
      <c r="AA9" s="118"/>
      <c r="AB9" s="118" t="s">
        <v>1</v>
      </c>
      <c r="AC9" s="118" t="s">
        <v>1</v>
      </c>
      <c r="AD9" s="118" t="s">
        <v>1</v>
      </c>
      <c r="AE9" s="118" t="s">
        <v>1</v>
      </c>
      <c r="AF9" s="110" t="s">
        <v>17</v>
      </c>
      <c r="AG9" s="118" t="s">
        <v>1</v>
      </c>
      <c r="AH9" s="118" t="s">
        <v>1</v>
      </c>
      <c r="AI9" s="120" t="s">
        <v>1</v>
      </c>
    </row>
    <row r="10" spans="1:35" x14ac:dyDescent="0.25">
      <c r="A10" s="179" t="s">
        <v>44</v>
      </c>
      <c r="B10" s="146" t="str">
        <f>IF(B9&gt;25,"Mediana","Média")</f>
        <v>Média</v>
      </c>
      <c r="C10" s="179" t="s">
        <v>44</v>
      </c>
      <c r="D10" s="146" t="str">
        <f>IF(D9&gt;25,"Mediana","Média")</f>
        <v>Mediana</v>
      </c>
      <c r="E10" s="179"/>
      <c r="F10" s="176"/>
      <c r="G10" s="181"/>
      <c r="H10" s="176"/>
      <c r="I10" s="176"/>
      <c r="J10" s="29"/>
      <c r="M10" s="89" t="s">
        <v>42</v>
      </c>
      <c r="N10" s="74"/>
      <c r="O10" s="75"/>
      <c r="P10" s="76"/>
      <c r="Q10" s="76"/>
      <c r="R10" s="76"/>
      <c r="S10" s="76"/>
      <c r="T10" s="76"/>
      <c r="U10" s="76"/>
      <c r="V10" s="121" t="s">
        <v>18</v>
      </c>
      <c r="W10" s="118" t="s">
        <v>19</v>
      </c>
      <c r="X10" s="118"/>
      <c r="Y10" s="118"/>
      <c r="Z10" s="118"/>
      <c r="AA10" s="118"/>
      <c r="AB10" s="118" t="s">
        <v>1</v>
      </c>
      <c r="AC10" s="118" t="s">
        <v>1</v>
      </c>
      <c r="AD10" s="118" t="s">
        <v>1</v>
      </c>
      <c r="AE10" s="118" t="s">
        <v>1</v>
      </c>
      <c r="AF10" s="110" t="s">
        <v>17</v>
      </c>
      <c r="AG10" s="118" t="s">
        <v>1</v>
      </c>
      <c r="AH10" s="118" t="s">
        <v>1</v>
      </c>
      <c r="AI10" s="120" t="s">
        <v>1</v>
      </c>
    </row>
    <row r="11" spans="1:35" x14ac:dyDescent="0.25">
      <c r="A11" s="179" t="s">
        <v>48</v>
      </c>
      <c r="B11" s="183">
        <f>MIN(I28:I31)</f>
        <v>42</v>
      </c>
      <c r="C11" s="179" t="s">
        <v>48</v>
      </c>
      <c r="D11" s="183">
        <f>MIN(I36:I39)</f>
        <v>45</v>
      </c>
      <c r="E11" s="179"/>
      <c r="F11" s="180"/>
      <c r="G11" s="181"/>
      <c r="H11" s="180"/>
      <c r="I11" s="183"/>
      <c r="J11" s="29"/>
      <c r="M11" s="75"/>
      <c r="N11" s="75"/>
      <c r="O11" s="75"/>
      <c r="P11" s="76"/>
      <c r="Q11" s="76"/>
      <c r="R11" s="76"/>
      <c r="S11" s="76"/>
      <c r="T11" s="76"/>
      <c r="U11" s="76"/>
      <c r="V11" s="121" t="s">
        <v>21</v>
      </c>
      <c r="W11" s="118" t="s">
        <v>22</v>
      </c>
      <c r="X11" s="118"/>
      <c r="Y11" s="118"/>
      <c r="Z11" s="118"/>
      <c r="AA11" s="118"/>
      <c r="AB11" s="118"/>
      <c r="AC11" s="118" t="s">
        <v>1</v>
      </c>
      <c r="AD11" s="118" t="s">
        <v>1</v>
      </c>
      <c r="AE11" s="118" t="s">
        <v>1</v>
      </c>
      <c r="AF11" s="110" t="s">
        <v>6</v>
      </c>
      <c r="AG11" s="111"/>
      <c r="AH11" s="118"/>
      <c r="AI11" s="120"/>
    </row>
    <row r="12" spans="1:35" ht="15.75" thickBot="1" x14ac:dyDescent="0.3">
      <c r="A12" s="187"/>
      <c r="B12" s="188"/>
      <c r="C12" s="187"/>
      <c r="D12" s="188"/>
      <c r="E12" s="168"/>
      <c r="F12" s="177"/>
      <c r="G12" s="177"/>
      <c r="H12" s="177"/>
      <c r="I12" s="184"/>
      <c r="J12"/>
      <c r="M12" s="77">
        <v>0.25</v>
      </c>
      <c r="N12" s="75" t="s">
        <v>45</v>
      </c>
      <c r="O12" s="75" t="s">
        <v>46</v>
      </c>
      <c r="P12" s="76"/>
      <c r="Q12" s="76"/>
      <c r="R12" s="76"/>
      <c r="S12" s="76"/>
      <c r="T12" s="76"/>
      <c r="U12" s="76"/>
      <c r="V12" s="121" t="s">
        <v>23</v>
      </c>
      <c r="W12" s="118" t="s">
        <v>24</v>
      </c>
      <c r="X12" s="118"/>
      <c r="Y12" s="118"/>
      <c r="Z12" s="118" t="s">
        <v>1</v>
      </c>
      <c r="AA12" s="118" t="s">
        <v>1</v>
      </c>
      <c r="AB12" s="118" t="s">
        <v>1</v>
      </c>
      <c r="AC12" s="118" t="s">
        <v>1</v>
      </c>
      <c r="AD12" s="118" t="s">
        <v>1</v>
      </c>
      <c r="AE12" s="118" t="s">
        <v>1</v>
      </c>
      <c r="AF12" s="110" t="s">
        <v>6</v>
      </c>
      <c r="AG12" s="118" t="s">
        <v>1</v>
      </c>
      <c r="AH12" s="118" t="s">
        <v>1</v>
      </c>
      <c r="AI12" s="120" t="s">
        <v>1</v>
      </c>
    </row>
    <row r="13" spans="1:35" x14ac:dyDescent="0.25">
      <c r="A13" s="211" t="s">
        <v>36</v>
      </c>
      <c r="B13" s="212"/>
      <c r="C13" s="370"/>
      <c r="D13" s="191"/>
      <c r="E13" s="178"/>
      <c r="F13" s="177"/>
      <c r="G13" s="177"/>
      <c r="H13" s="178"/>
      <c r="I13" s="177"/>
      <c r="J13" s="61"/>
      <c r="M13" s="75"/>
      <c r="N13" s="75" t="s">
        <v>49</v>
      </c>
      <c r="O13" s="75" t="s">
        <v>50</v>
      </c>
      <c r="P13" s="76"/>
      <c r="Q13" s="76"/>
      <c r="R13" s="76"/>
      <c r="S13" s="76"/>
      <c r="T13" s="76"/>
      <c r="U13" s="76"/>
      <c r="V13" s="121" t="s">
        <v>26</v>
      </c>
      <c r="W13" s="516" t="s">
        <v>27</v>
      </c>
      <c r="X13" s="516"/>
      <c r="Y13" s="516"/>
      <c r="Z13" s="516"/>
      <c r="AA13" s="516"/>
      <c r="AB13" s="516"/>
      <c r="AC13" s="516"/>
      <c r="AD13" s="516"/>
      <c r="AE13" s="118" t="s">
        <v>1</v>
      </c>
      <c r="AF13" s="110" t="s">
        <v>17</v>
      </c>
      <c r="AG13" s="118" t="s">
        <v>1</v>
      </c>
      <c r="AH13" s="118" t="s">
        <v>1</v>
      </c>
      <c r="AI13" s="120" t="s">
        <v>1</v>
      </c>
    </row>
    <row r="14" spans="1:35" x14ac:dyDescent="0.25">
      <c r="A14" s="179" t="s">
        <v>46</v>
      </c>
      <c r="B14" s="183">
        <f>AVERAGE(I32:I35)</f>
        <v>463</v>
      </c>
      <c r="C14" s="179"/>
      <c r="D14" s="180"/>
      <c r="E14" s="181"/>
      <c r="F14" s="180"/>
      <c r="G14" s="180"/>
      <c r="H14" s="181"/>
      <c r="I14" s="180"/>
      <c r="J14" s="29"/>
      <c r="M14" s="75"/>
      <c r="N14" s="75"/>
      <c r="O14" s="75"/>
      <c r="P14" s="76"/>
      <c r="Q14" s="76"/>
      <c r="R14" s="76"/>
      <c r="S14" s="76"/>
      <c r="T14" s="76"/>
      <c r="U14" s="76"/>
      <c r="V14" s="121" t="s">
        <v>28</v>
      </c>
      <c r="W14" s="516" t="s">
        <v>29</v>
      </c>
      <c r="X14" s="516"/>
      <c r="Y14" s="516"/>
      <c r="Z14" s="516"/>
      <c r="AA14" s="516"/>
      <c r="AB14" s="516"/>
      <c r="AC14" s="516"/>
      <c r="AD14" s="516"/>
      <c r="AE14" s="118" t="s">
        <v>1</v>
      </c>
      <c r="AF14" s="110" t="s">
        <v>6</v>
      </c>
      <c r="AG14" s="118" t="s">
        <v>1</v>
      </c>
      <c r="AH14" s="118" t="s">
        <v>1</v>
      </c>
      <c r="AI14" s="120" t="s">
        <v>1</v>
      </c>
    </row>
    <row r="15" spans="1:35" x14ac:dyDescent="0.25">
      <c r="A15" s="179" t="s">
        <v>39</v>
      </c>
      <c r="B15" s="183">
        <f>_xlfn.STDEV.S(I32:I35)</f>
        <v>93.762110328924095</v>
      </c>
      <c r="C15" s="179"/>
      <c r="D15" s="180"/>
      <c r="E15" s="181"/>
      <c r="F15" s="180"/>
      <c r="G15" s="180"/>
      <c r="H15" s="181"/>
      <c r="I15" s="180"/>
      <c r="J15" s="29"/>
      <c r="N15" s="85"/>
      <c r="O15" s="85"/>
      <c r="P15" s="76"/>
      <c r="Q15" s="76"/>
      <c r="R15" s="76"/>
      <c r="S15" s="76"/>
      <c r="T15" s="76"/>
      <c r="U15" s="76"/>
      <c r="V15" s="121" t="s">
        <v>31</v>
      </c>
      <c r="W15" s="517" t="s">
        <v>32</v>
      </c>
      <c r="X15" s="517"/>
      <c r="Y15" s="517"/>
      <c r="Z15" s="517"/>
      <c r="AA15" s="517"/>
      <c r="AB15" s="517"/>
      <c r="AC15" s="517"/>
      <c r="AD15" s="517"/>
      <c r="AE15" s="517"/>
      <c r="AF15" s="110" t="s">
        <v>17</v>
      </c>
      <c r="AG15" s="118" t="s">
        <v>1</v>
      </c>
      <c r="AH15" s="118" t="s">
        <v>1</v>
      </c>
      <c r="AI15" s="120" t="s">
        <v>1</v>
      </c>
    </row>
    <row r="16" spans="1:35" ht="0.75" customHeight="1" x14ac:dyDescent="0.25">
      <c r="A16" s="179" t="s">
        <v>41</v>
      </c>
      <c r="B16" s="186">
        <f>(B15/B14)*100</f>
        <v>20.250995751387492</v>
      </c>
      <c r="C16" s="179"/>
      <c r="D16" s="186"/>
      <c r="E16" s="179"/>
      <c r="F16" s="182"/>
      <c r="G16" s="182"/>
      <c r="H16" s="181"/>
      <c r="I16" s="182"/>
      <c r="J16" s="173"/>
      <c r="M16" s="85"/>
      <c r="N16" s="85"/>
      <c r="O16" s="85"/>
      <c r="P16" s="76"/>
      <c r="Q16" s="76"/>
      <c r="R16" s="76"/>
      <c r="S16" s="76"/>
      <c r="T16" s="76"/>
      <c r="U16" s="76"/>
      <c r="V16" s="122" t="s">
        <v>1</v>
      </c>
      <c r="W16" s="517"/>
      <c r="X16" s="517"/>
      <c r="Y16" s="517"/>
      <c r="Z16" s="517"/>
      <c r="AA16" s="517"/>
      <c r="AB16" s="517"/>
      <c r="AC16" s="517"/>
      <c r="AD16" s="517"/>
      <c r="AE16" s="517"/>
      <c r="AF16" s="118" t="s">
        <v>1</v>
      </c>
      <c r="AG16" s="118" t="s">
        <v>1</v>
      </c>
      <c r="AH16" s="118" t="s">
        <v>1</v>
      </c>
      <c r="AI16" s="120" t="s">
        <v>1</v>
      </c>
    </row>
    <row r="17" spans="1:35" x14ac:dyDescent="0.25">
      <c r="A17" s="179" t="s">
        <v>41</v>
      </c>
      <c r="B17" s="186">
        <f>(B16/B15)*100</f>
        <v>21.598272138228943</v>
      </c>
      <c r="C17" s="179"/>
      <c r="D17" s="176"/>
      <c r="E17" s="181"/>
      <c r="F17" s="176"/>
      <c r="G17" s="176"/>
      <c r="H17" s="181"/>
      <c r="I17" s="176"/>
      <c r="J17" s="29"/>
      <c r="M17" s="85"/>
      <c r="N17" s="85"/>
      <c r="O17" s="85"/>
      <c r="P17" s="76"/>
      <c r="Q17" s="76"/>
      <c r="R17" s="76"/>
      <c r="S17" s="76"/>
      <c r="T17" s="76"/>
      <c r="U17" s="76"/>
      <c r="V17" s="122" t="s">
        <v>38</v>
      </c>
      <c r="W17" s="119"/>
      <c r="X17" s="119"/>
      <c r="Y17" s="118" t="s">
        <v>1</v>
      </c>
      <c r="Z17" s="118" t="s">
        <v>1</v>
      </c>
      <c r="AA17" s="118" t="s">
        <v>1</v>
      </c>
      <c r="AB17" s="118" t="s">
        <v>1</v>
      </c>
      <c r="AC17" s="118" t="s">
        <v>1</v>
      </c>
      <c r="AD17" s="118" t="s">
        <v>1</v>
      </c>
      <c r="AE17" s="118" t="s">
        <v>1</v>
      </c>
      <c r="AF17" s="118" t="s">
        <v>1</v>
      </c>
      <c r="AG17" s="118" t="s">
        <v>1</v>
      </c>
      <c r="AH17" s="118" t="s">
        <v>1</v>
      </c>
      <c r="AI17" s="120" t="s">
        <v>1</v>
      </c>
    </row>
    <row r="18" spans="1:35" x14ac:dyDescent="0.25">
      <c r="A18" s="179" t="s">
        <v>44</v>
      </c>
      <c r="B18" s="146" t="str">
        <f>IF(B17&gt;25,"Mediana","Média")</f>
        <v>Média</v>
      </c>
      <c r="C18" s="179"/>
      <c r="D18" s="180"/>
      <c r="E18" s="181"/>
      <c r="F18" s="180"/>
      <c r="G18" s="180"/>
      <c r="H18" s="181"/>
      <c r="I18" s="180"/>
      <c r="J18" s="173"/>
      <c r="M18" s="85"/>
      <c r="N18" s="85"/>
      <c r="O18" s="85"/>
      <c r="P18" s="76"/>
      <c r="Q18" s="76"/>
      <c r="R18" s="76"/>
      <c r="S18" s="76"/>
      <c r="T18" s="76"/>
      <c r="U18" s="76"/>
      <c r="V18" s="123" t="s">
        <v>40</v>
      </c>
      <c r="W18" s="118"/>
      <c r="X18" s="118"/>
      <c r="Y18" s="118"/>
      <c r="Z18" s="118"/>
      <c r="AA18" s="118"/>
      <c r="AB18" s="118"/>
      <c r="AC18" s="118"/>
      <c r="AD18" s="118"/>
      <c r="AE18" s="118" t="s">
        <v>1</v>
      </c>
      <c r="AF18" s="118" t="s">
        <v>1</v>
      </c>
      <c r="AG18" s="118" t="s">
        <v>1</v>
      </c>
      <c r="AH18" s="118" t="s">
        <v>1</v>
      </c>
      <c r="AI18" s="120" t="s">
        <v>1</v>
      </c>
    </row>
    <row r="19" spans="1:35" ht="15.75" thickBot="1" x14ac:dyDescent="0.3">
      <c r="A19" s="372" t="s">
        <v>48</v>
      </c>
      <c r="B19" s="183">
        <f>MIN(I32:I35)</f>
        <v>393</v>
      </c>
      <c r="C19" s="168"/>
      <c r="D19" s="177"/>
      <c r="E19" s="177"/>
      <c r="F19" s="177"/>
      <c r="G19" s="177"/>
      <c r="H19" s="177"/>
      <c r="I19" s="177"/>
      <c r="J19"/>
      <c r="M19" s="85"/>
      <c r="N19" s="85"/>
      <c r="O19" s="85"/>
      <c r="P19" s="76"/>
      <c r="Q19" s="76"/>
      <c r="R19" s="76"/>
      <c r="S19" s="76"/>
      <c r="T19" s="76"/>
      <c r="U19" s="76"/>
      <c r="V19" s="123" t="s">
        <v>43</v>
      </c>
      <c r="W19" s="118"/>
      <c r="X19" s="118"/>
      <c r="Y19" s="118"/>
      <c r="Z19" s="118"/>
      <c r="AA19" s="118"/>
      <c r="AB19" s="118"/>
      <c r="AC19" s="118"/>
      <c r="AD19" s="118"/>
      <c r="AE19" s="118" t="s">
        <v>1</v>
      </c>
      <c r="AF19" s="118" t="s">
        <v>1</v>
      </c>
      <c r="AG19" s="118" t="s">
        <v>1</v>
      </c>
      <c r="AH19" s="118" t="s">
        <v>1</v>
      </c>
      <c r="AI19" s="120" t="s">
        <v>1</v>
      </c>
    </row>
    <row r="20" spans="1:35" x14ac:dyDescent="0.25">
      <c r="A20" s="29"/>
      <c r="B20" s="371"/>
      <c r="C20" s="175"/>
      <c r="D20" s="222"/>
      <c r="E20" s="174"/>
      <c r="F20" s="173"/>
      <c r="G20" s="175"/>
      <c r="H20" s="175"/>
      <c r="I20" s="31"/>
      <c r="J20"/>
      <c r="K20"/>
      <c r="L20"/>
      <c r="M20"/>
      <c r="N20"/>
      <c r="O20"/>
      <c r="P20" s="85"/>
      <c r="T20" s="76"/>
      <c r="U20" s="76"/>
      <c r="V20" s="518" t="s">
        <v>47</v>
      </c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118" t="s">
        <v>1</v>
      </c>
      <c r="AI20" s="120" t="s">
        <v>1</v>
      </c>
    </row>
    <row r="21" spans="1:35" x14ac:dyDescent="0.25">
      <c r="A21" s="29"/>
      <c r="B21" s="30"/>
      <c r="C21" s="30"/>
      <c r="D21" s="31"/>
      <c r="E21" s="34"/>
      <c r="F21" s="29"/>
      <c r="G21" s="30"/>
      <c r="H21" s="30"/>
      <c r="I21" s="31"/>
      <c r="J21" s="34"/>
      <c r="K21"/>
      <c r="L21"/>
      <c r="M21"/>
      <c r="N21"/>
      <c r="O21"/>
      <c r="T21" s="76"/>
      <c r="U21" s="76"/>
      <c r="V21" s="518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118" t="s">
        <v>1</v>
      </c>
      <c r="AI21" s="120" t="s">
        <v>1</v>
      </c>
    </row>
    <row r="22" spans="1:35" x14ac:dyDescent="0.25">
      <c r="A22" s="29"/>
      <c r="B22" s="30"/>
      <c r="C22" s="30"/>
      <c r="D22" s="31"/>
      <c r="E22" s="32"/>
      <c r="F22" s="29"/>
      <c r="G22" s="30"/>
      <c r="H22" s="30"/>
      <c r="I22" s="31"/>
      <c r="J22" s="32"/>
      <c r="K22"/>
      <c r="L22"/>
      <c r="M22"/>
      <c r="N22"/>
      <c r="O22"/>
      <c r="V22" s="124" t="s">
        <v>1</v>
      </c>
      <c r="W22" s="125" t="s">
        <v>1</v>
      </c>
      <c r="X22" s="125" t="s">
        <v>1</v>
      </c>
      <c r="Y22" s="125" t="s">
        <v>1</v>
      </c>
      <c r="Z22" s="125" t="s">
        <v>1</v>
      </c>
      <c r="AA22" s="125" t="s">
        <v>1</v>
      </c>
      <c r="AB22" s="125" t="s">
        <v>1</v>
      </c>
      <c r="AC22" s="125" t="s">
        <v>1</v>
      </c>
      <c r="AD22" s="125" t="s">
        <v>1</v>
      </c>
      <c r="AE22" s="125" t="s">
        <v>1</v>
      </c>
      <c r="AF22" s="125" t="s">
        <v>1</v>
      </c>
      <c r="AG22" s="125" t="s">
        <v>1</v>
      </c>
      <c r="AH22" s="125" t="s">
        <v>1</v>
      </c>
      <c r="AI22" s="126" t="s">
        <v>1</v>
      </c>
    </row>
    <row r="23" spans="1:35" x14ac:dyDescent="0.25">
      <c r="A23" s="29"/>
      <c r="B23" s="30"/>
      <c r="C23" s="30"/>
      <c r="D23" s="31"/>
      <c r="E23" s="32"/>
      <c r="F23"/>
      <c r="G23"/>
      <c r="H23"/>
      <c r="I23"/>
      <c r="J23"/>
      <c r="K23"/>
      <c r="L23"/>
      <c r="M23"/>
      <c r="N23"/>
      <c r="O23"/>
    </row>
    <row r="24" spans="1:35" x14ac:dyDescent="0.25">
      <c r="A24" s="29"/>
      <c r="B24" s="30"/>
      <c r="C24" s="30"/>
      <c r="D24" s="31"/>
      <c r="E24" s="32"/>
      <c r="F24"/>
      <c r="G24"/>
      <c r="H24"/>
      <c r="I24"/>
      <c r="J24"/>
      <c r="K24"/>
      <c r="L24"/>
      <c r="M24"/>
      <c r="N24"/>
      <c r="O24"/>
    </row>
    <row r="25" spans="1:35" ht="36" customHeight="1" x14ac:dyDescent="0.25">
      <c r="F25"/>
      <c r="G25"/>
      <c r="H25"/>
      <c r="I25"/>
      <c r="J25"/>
      <c r="K25"/>
      <c r="L25"/>
      <c r="M25"/>
      <c r="N25"/>
      <c r="O25"/>
    </row>
    <row r="26" spans="1:35" ht="15" customHeight="1" x14ac:dyDescent="0.25">
      <c r="A26" s="572" t="s">
        <v>54</v>
      </c>
      <c r="B26" s="530" t="s">
        <v>55</v>
      </c>
      <c r="C26" s="530" t="s">
        <v>56</v>
      </c>
      <c r="D26" s="530" t="s">
        <v>57</v>
      </c>
      <c r="E26" s="530" t="s">
        <v>58</v>
      </c>
      <c r="F26" s="530" t="s">
        <v>59</v>
      </c>
      <c r="G26" s="530" t="s">
        <v>60</v>
      </c>
      <c r="H26" s="527" t="s">
        <v>61</v>
      </c>
      <c r="I26" s="525" t="s">
        <v>62</v>
      </c>
      <c r="J26" s="525" t="s">
        <v>63</v>
      </c>
      <c r="K26" s="523" t="s">
        <v>78</v>
      </c>
      <c r="L26" s="523" t="s">
        <v>79</v>
      </c>
      <c r="M26" s="523" t="s">
        <v>66</v>
      </c>
      <c r="N26" s="523" t="s">
        <v>67</v>
      </c>
      <c r="O26" s="523"/>
      <c r="P26" s="525" t="s">
        <v>68</v>
      </c>
      <c r="Q26" s="526"/>
    </row>
    <row r="27" spans="1:35" s="6" customFormat="1" ht="18.75" customHeight="1" thickBot="1" x14ac:dyDescent="0.3">
      <c r="A27" s="573"/>
      <c r="B27" s="531"/>
      <c r="C27" s="531"/>
      <c r="D27" s="531"/>
      <c r="E27" s="531"/>
      <c r="F27" s="531"/>
      <c r="G27" s="531"/>
      <c r="H27" s="528"/>
      <c r="I27" s="571"/>
      <c r="J27" s="571"/>
      <c r="K27" s="524"/>
      <c r="L27" s="529"/>
      <c r="M27" s="524"/>
      <c r="N27" s="524"/>
      <c r="O27" s="524"/>
      <c r="P27" s="97" t="s">
        <v>69</v>
      </c>
      <c r="Q27" s="98" t="s">
        <v>70</v>
      </c>
    </row>
    <row r="28" spans="1:35" ht="58.5" customHeight="1" thickBot="1" x14ac:dyDescent="0.3">
      <c r="A28" s="550">
        <v>6</v>
      </c>
      <c r="B28" s="552" t="s">
        <v>115</v>
      </c>
      <c r="C28" s="554" t="s">
        <v>116</v>
      </c>
      <c r="D28" s="462">
        <v>217</v>
      </c>
      <c r="E28" s="226" t="s">
        <v>134</v>
      </c>
      <c r="F28" s="140" t="s">
        <v>135</v>
      </c>
      <c r="G28" s="287" t="s">
        <v>126</v>
      </c>
      <c r="H28" s="287" t="s">
        <v>71</v>
      </c>
      <c r="I28" s="288">
        <v>42</v>
      </c>
      <c r="J28" s="536">
        <f>AVERAGE(I28:I31)</f>
        <v>57.567499999999995</v>
      </c>
      <c r="K28" s="540">
        <f>J28*1.25</f>
        <v>71.959374999999994</v>
      </c>
      <c r="L28" s="544">
        <f>75%*J28</f>
        <v>43.175624999999997</v>
      </c>
      <c r="M28" s="233" t="str">
        <f>IF(I28&gt;K$28,"EXCESSIVAMENTE ELEVADO",IF(I28&lt;L$28,"INEXEQUÍVEL","VÁLIDO"))</f>
        <v>INEXEQUÍVEL</v>
      </c>
      <c r="N28" s="360">
        <f>I28/J28</f>
        <v>0.72957832110131593</v>
      </c>
      <c r="O28" s="99" t="s">
        <v>80</v>
      </c>
      <c r="P28" s="546">
        <f>(AVERAGE(I29:I31))</f>
        <v>62.756666666666661</v>
      </c>
      <c r="Q28" s="548">
        <f>D28*P28</f>
        <v>13618.196666666665</v>
      </c>
      <c r="S28" s="280"/>
      <c r="T28" s="225"/>
      <c r="U28" s="279"/>
      <c r="V28" s="280"/>
      <c r="W28" s="292"/>
      <c r="X28" s="223"/>
    </row>
    <row r="29" spans="1:35" ht="58.5" customHeight="1" thickBot="1" x14ac:dyDescent="0.3">
      <c r="A29" s="456"/>
      <c r="B29" s="459"/>
      <c r="C29" s="462"/>
      <c r="D29" s="462"/>
      <c r="E29" s="226" t="s">
        <v>134</v>
      </c>
      <c r="F29" s="140" t="s">
        <v>135</v>
      </c>
      <c r="G29" s="253" t="s">
        <v>141</v>
      </c>
      <c r="H29" s="290" t="s">
        <v>140</v>
      </c>
      <c r="I29" s="289">
        <v>50</v>
      </c>
      <c r="J29" s="537"/>
      <c r="K29" s="541"/>
      <c r="L29" s="544"/>
      <c r="M29" s="164" t="str">
        <f>IF(I29&gt;K$28,"EXCESSIVAMENTE ELEVADO",IF(I29&lt;L$28,"INEXEQUÍVEL","VÁLIDO"))</f>
        <v>VÁLIDO</v>
      </c>
      <c r="N29" s="166"/>
      <c r="O29" s="165"/>
      <c r="P29" s="520"/>
      <c r="Q29" s="522"/>
      <c r="V29" s="223"/>
      <c r="W29" s="223"/>
    </row>
    <row r="30" spans="1:35" ht="58.5" customHeight="1" thickBot="1" x14ac:dyDescent="0.3">
      <c r="A30" s="456"/>
      <c r="B30" s="459"/>
      <c r="C30" s="462"/>
      <c r="D30" s="462"/>
      <c r="E30" s="226" t="s">
        <v>134</v>
      </c>
      <c r="F30" s="140" t="s">
        <v>135</v>
      </c>
      <c r="G30" s="253" t="s">
        <v>139</v>
      </c>
      <c r="H30" s="226" t="s">
        <v>71</v>
      </c>
      <c r="I30" s="289">
        <v>68.27</v>
      </c>
      <c r="J30" s="537"/>
      <c r="K30" s="541"/>
      <c r="L30" s="544"/>
      <c r="M30" s="294" t="str">
        <f>IF(I30&gt;K$28,"EXCESSIVAMENTE ELEVADO",IF(I30&lt;L$28,"INEXEQUÍVEL","VÁLIDO"))</f>
        <v>VÁLIDO</v>
      </c>
      <c r="N30" s="236"/>
      <c r="O30" s="216"/>
      <c r="P30" s="520"/>
      <c r="Q30" s="522"/>
    </row>
    <row r="31" spans="1:35" ht="58.5" customHeight="1" thickBot="1" x14ac:dyDescent="0.3">
      <c r="A31" s="551"/>
      <c r="B31" s="553"/>
      <c r="C31" s="435"/>
      <c r="D31" s="435"/>
      <c r="E31" s="232" t="s">
        <v>134</v>
      </c>
      <c r="F31" s="153" t="s">
        <v>135</v>
      </c>
      <c r="G31" s="248" t="s">
        <v>123</v>
      </c>
      <c r="H31" s="160" t="s">
        <v>71</v>
      </c>
      <c r="I31" s="296">
        <v>70</v>
      </c>
      <c r="J31" s="538"/>
      <c r="K31" s="542"/>
      <c r="L31" s="544"/>
      <c r="M31" s="233" t="str">
        <f>IF(I31&gt;K$28,"EXCESSIVAMENTE ELEVADO",IF(I31&lt;L$28,"INEXEQUÍVEL","VÁLIDO"))</f>
        <v>VÁLIDO</v>
      </c>
      <c r="N31" s="170"/>
      <c r="O31" s="298"/>
      <c r="P31" s="547"/>
      <c r="Q31" s="549"/>
    </row>
    <row r="32" spans="1:35" ht="70.900000000000006" customHeight="1" x14ac:dyDescent="0.25">
      <c r="A32" s="555">
        <v>7</v>
      </c>
      <c r="B32" s="459" t="s">
        <v>117</v>
      </c>
      <c r="C32" s="461" t="s">
        <v>118</v>
      </c>
      <c r="D32" s="461">
        <v>45</v>
      </c>
      <c r="E32" s="159" t="s">
        <v>134</v>
      </c>
      <c r="F32" s="214" t="s">
        <v>135</v>
      </c>
      <c r="G32" s="295" t="s">
        <v>126</v>
      </c>
      <c r="H32" s="295" t="s">
        <v>71</v>
      </c>
      <c r="I32" s="155">
        <v>393</v>
      </c>
      <c r="J32" s="537">
        <f>AVERAGE(I32:I35)</f>
        <v>463</v>
      </c>
      <c r="K32" s="541">
        <f>J32*1.25</f>
        <v>578.75</v>
      </c>
      <c r="L32" s="545">
        <f>70%*J32</f>
        <v>324.09999999999997</v>
      </c>
      <c r="M32" s="234" t="str">
        <f>IF(I32&gt;K$32,"EXCESSIVAMENTE ELEVADO",IF(I32&lt;L$32,"Inexequível","VÁLIDO"))</f>
        <v>VÁLIDO</v>
      </c>
      <c r="N32" s="297"/>
      <c r="O32" s="299"/>
      <c r="P32" s="520">
        <f>TRUNC(AVERAGE(I32:I34))</f>
        <v>417</v>
      </c>
      <c r="Q32" s="522">
        <f>D32*P32</f>
        <v>18765</v>
      </c>
      <c r="Y32" s="25"/>
    </row>
    <row r="33" spans="1:25" ht="70.900000000000006" customHeight="1" x14ac:dyDescent="0.25">
      <c r="A33" s="452"/>
      <c r="B33" s="453"/>
      <c r="C33" s="455"/>
      <c r="D33" s="455"/>
      <c r="E33" s="226" t="s">
        <v>134</v>
      </c>
      <c r="F33" s="140" t="s">
        <v>135</v>
      </c>
      <c r="G33" s="253" t="s">
        <v>141</v>
      </c>
      <c r="H33" s="290" t="s">
        <v>140</v>
      </c>
      <c r="I33" s="90">
        <v>410</v>
      </c>
      <c r="J33" s="537"/>
      <c r="K33" s="541"/>
      <c r="L33" s="545"/>
      <c r="M33" s="171" t="str">
        <f>IF(I33&gt;K$32,"EXCESSIVAMENTE ELEVADO",IF(I33&lt;L$32,"Inexequível","VÁLIDO"))</f>
        <v>VÁLIDO</v>
      </c>
      <c r="N33" s="237"/>
      <c r="O33" s="244"/>
      <c r="P33" s="520"/>
      <c r="Q33" s="522"/>
      <c r="Y33" s="25"/>
    </row>
    <row r="34" spans="1:25" ht="70.900000000000006" customHeight="1" x14ac:dyDescent="0.25">
      <c r="A34" s="452"/>
      <c r="B34" s="453"/>
      <c r="C34" s="455"/>
      <c r="D34" s="455"/>
      <c r="E34" s="226" t="s">
        <v>134</v>
      </c>
      <c r="F34" s="238" t="s">
        <v>135</v>
      </c>
      <c r="G34" s="276" t="s">
        <v>123</v>
      </c>
      <c r="H34" s="161" t="s">
        <v>71</v>
      </c>
      <c r="I34" s="90">
        <v>450</v>
      </c>
      <c r="J34" s="537"/>
      <c r="K34" s="541"/>
      <c r="L34" s="545"/>
      <c r="M34" s="171" t="str">
        <f>IF(I34&gt;K$32,"EXCESSIVAMENTE ELEVADO",IF(I34&lt;L$32,"Inexequível","VÁLIDO"))</f>
        <v>VÁLIDO</v>
      </c>
      <c r="N34" s="237"/>
      <c r="O34" s="216"/>
      <c r="P34" s="520"/>
      <c r="Q34" s="522"/>
      <c r="Y34" s="25"/>
    </row>
    <row r="35" spans="1:25" ht="70.900000000000006" customHeight="1" thickBot="1" x14ac:dyDescent="0.3">
      <c r="A35" s="556"/>
      <c r="B35" s="513"/>
      <c r="C35" s="464"/>
      <c r="D35" s="464"/>
      <c r="E35" s="161" t="s">
        <v>134</v>
      </c>
      <c r="F35" s="140" t="s">
        <v>135</v>
      </c>
      <c r="G35" s="253" t="s">
        <v>139</v>
      </c>
      <c r="H35" s="232" t="s">
        <v>71</v>
      </c>
      <c r="I35" s="91">
        <v>599</v>
      </c>
      <c r="J35" s="539"/>
      <c r="K35" s="543"/>
      <c r="L35" s="545"/>
      <c r="M35" s="171" t="str">
        <f>IF(I35&gt;K$32,"EXCESSIVAMENTE ELEVADO",IF(I35&lt;L$32,"Inexequível","VÁLIDO"))</f>
        <v>EXCESSIVAMENTE ELEVADO</v>
      </c>
      <c r="N35" s="246">
        <f>(I35-J32)/J32</f>
        <v>0.29373650107991361</v>
      </c>
      <c r="O35" s="102" t="s">
        <v>108</v>
      </c>
      <c r="P35" s="521"/>
      <c r="Q35" s="522"/>
      <c r="Y35" s="25"/>
    </row>
    <row r="36" spans="1:25" ht="120.75" customHeight="1" x14ac:dyDescent="0.25">
      <c r="A36" s="559">
        <v>8</v>
      </c>
      <c r="B36" s="561" t="s">
        <v>119</v>
      </c>
      <c r="C36" s="563" t="s">
        <v>118</v>
      </c>
      <c r="D36" s="563">
        <v>45</v>
      </c>
      <c r="E36" s="162" t="s">
        <v>134</v>
      </c>
      <c r="F36" s="214" t="s">
        <v>135</v>
      </c>
      <c r="G36" s="295" t="s">
        <v>126</v>
      </c>
      <c r="H36" s="301" t="s">
        <v>71</v>
      </c>
      <c r="I36" s="224">
        <v>45</v>
      </c>
      <c r="J36" s="536">
        <f>AVERAGE(I36:I39)</f>
        <v>61.055</v>
      </c>
      <c r="K36" s="540">
        <f>J36*1.25</f>
        <v>76.318749999999994</v>
      </c>
      <c r="L36" s="568">
        <f>75%*J36</f>
        <v>45.791249999999998</v>
      </c>
      <c r="M36" s="363" t="str">
        <f>IF(I36&gt;K$36,"EXCESSIVAMENTE ELEVADO",IF(I36&lt;L$36,"Inexequível","VÁLIDO"))</f>
        <v>Inexequível</v>
      </c>
      <c r="N36" s="360">
        <f>I36/J36</f>
        <v>0.73704037343378925</v>
      </c>
      <c r="O36" s="96" t="s">
        <v>142</v>
      </c>
      <c r="P36" s="566">
        <f>TRUNC(MEDIAN(I37:I38),2)</f>
        <v>54.61</v>
      </c>
      <c r="Q36" s="557">
        <f>D36*P36</f>
        <v>2457.4499999999998</v>
      </c>
      <c r="Y36" s="25"/>
    </row>
    <row r="37" spans="1:25" ht="89.25" customHeight="1" x14ac:dyDescent="0.25">
      <c r="A37" s="560"/>
      <c r="B37" s="562"/>
      <c r="C37" s="564"/>
      <c r="D37" s="564"/>
      <c r="E37" s="226" t="s">
        <v>134</v>
      </c>
      <c r="F37" s="140" t="s">
        <v>135</v>
      </c>
      <c r="G37" s="253" t="s">
        <v>139</v>
      </c>
      <c r="H37" s="226" t="s">
        <v>71</v>
      </c>
      <c r="I37" s="288">
        <v>49.22</v>
      </c>
      <c r="J37" s="537"/>
      <c r="K37" s="541"/>
      <c r="L37" s="569"/>
      <c r="M37" s="235" t="str">
        <f>IF(I37&gt;K$36,"EXCESSIVAMENTE ELEVADO",IF(I37&lt;L$36,"Inexequível","VÁLIDO"))</f>
        <v>VÁLIDO</v>
      </c>
      <c r="N37" s="100"/>
      <c r="O37" s="95"/>
      <c r="P37" s="567"/>
      <c r="Q37" s="558"/>
      <c r="Y37" s="25"/>
    </row>
    <row r="38" spans="1:25" ht="47.25" customHeight="1" x14ac:dyDescent="0.25">
      <c r="A38" s="560"/>
      <c r="B38" s="562"/>
      <c r="C38" s="564"/>
      <c r="D38" s="564"/>
      <c r="E38" s="226" t="s">
        <v>134</v>
      </c>
      <c r="F38" s="140" t="s">
        <v>135</v>
      </c>
      <c r="G38" s="253" t="s">
        <v>141</v>
      </c>
      <c r="H38" s="302" t="s">
        <v>140</v>
      </c>
      <c r="I38" s="288">
        <v>60</v>
      </c>
      <c r="J38" s="537"/>
      <c r="K38" s="541"/>
      <c r="L38" s="569"/>
      <c r="M38" s="235" t="str">
        <f>IF(I38&gt;K$36,"EXCESSIVAMENTE ELEVADO",IF(I38&lt;L$36,"Inexequível","VÁLIDO"))</f>
        <v>VÁLIDO</v>
      </c>
      <c r="N38" s="163"/>
      <c r="O38" s="135"/>
      <c r="P38" s="567"/>
      <c r="Q38" s="558"/>
      <c r="Y38" s="25"/>
    </row>
    <row r="39" spans="1:25" ht="47.25" customHeight="1" thickBot="1" x14ac:dyDescent="0.3">
      <c r="A39" s="560"/>
      <c r="B39" s="562"/>
      <c r="C39" s="565"/>
      <c r="D39" s="564"/>
      <c r="E39" s="226" t="s">
        <v>134</v>
      </c>
      <c r="F39" s="140" t="s">
        <v>135</v>
      </c>
      <c r="G39" s="300" t="s">
        <v>123</v>
      </c>
      <c r="H39" s="226" t="s">
        <v>71</v>
      </c>
      <c r="I39" s="288">
        <v>90</v>
      </c>
      <c r="J39" s="538"/>
      <c r="K39" s="542"/>
      <c r="L39" s="570"/>
      <c r="M39" s="362" t="str">
        <f>IF(I39&gt;K$36,"EXCESSIVAMENTE ELEVADO",IF(I39&lt;L$36,"Inexequível","VÁLIDO"))</f>
        <v>EXCESSIVAMENTE ELEVADO</v>
      </c>
      <c r="N39" s="361">
        <f>(I39-J36)/J36</f>
        <v>0.4740807468675784</v>
      </c>
      <c r="O39" s="133" t="s">
        <v>108</v>
      </c>
      <c r="P39" s="567"/>
      <c r="Q39" s="558"/>
      <c r="Y39" s="25"/>
    </row>
    <row r="40" spans="1:25" ht="36.75" customHeight="1" thickBot="1" x14ac:dyDescent="0.3">
      <c r="A40" s="532" t="s">
        <v>81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4"/>
      <c r="Q40" s="134">
        <f>SUM(Q28:Q39)</f>
        <v>34840.64666666666</v>
      </c>
    </row>
    <row r="44" spans="1:25" s="13" customFormat="1" x14ac:dyDescent="0.25">
      <c r="A44" s="31"/>
      <c r="B44" s="36"/>
      <c r="C44" s="31"/>
      <c r="D44" s="31"/>
      <c r="E44" s="38"/>
      <c r="F44" s="38"/>
      <c r="G44" s="37"/>
      <c r="H44" s="37"/>
      <c r="I44" s="31"/>
      <c r="J44" s="31"/>
      <c r="P44"/>
      <c r="Q44"/>
      <c r="R44"/>
      <c r="S44"/>
      <c r="T44"/>
      <c r="U44"/>
      <c r="V44"/>
      <c r="W44"/>
      <c r="X44"/>
      <c r="Y44"/>
    </row>
    <row r="45" spans="1:25" s="13" customFormat="1" x14ac:dyDescent="0.25">
      <c r="A45" s="31"/>
      <c r="B45" s="36"/>
      <c r="C45" s="31"/>
      <c r="D45" s="31"/>
      <c r="E45" s="38"/>
      <c r="F45" s="38"/>
      <c r="G45" s="37"/>
      <c r="H45" s="37"/>
      <c r="I45" s="31"/>
      <c r="J45" s="31"/>
      <c r="P45"/>
      <c r="Q45"/>
      <c r="R45"/>
      <c r="S45"/>
      <c r="T45"/>
      <c r="U45"/>
      <c r="V45"/>
      <c r="W45"/>
      <c r="X45"/>
      <c r="Y45"/>
    </row>
    <row r="46" spans="1:25" s="13" customFormat="1" x14ac:dyDescent="0.25">
      <c r="A46" s="31"/>
      <c r="B46" s="36"/>
      <c r="C46" s="31"/>
      <c r="D46" s="31"/>
      <c r="E46" s="38"/>
      <c r="F46" s="38"/>
      <c r="G46" s="37"/>
      <c r="H46" s="37"/>
      <c r="I46" s="31"/>
      <c r="J46" s="31"/>
      <c r="P46"/>
      <c r="Q46"/>
      <c r="R46"/>
      <c r="S46"/>
      <c r="T46"/>
      <c r="U46"/>
      <c r="V46"/>
      <c r="W46"/>
      <c r="X46"/>
      <c r="Y46"/>
    </row>
    <row r="47" spans="1:25" s="13" customFormat="1" x14ac:dyDescent="0.25">
      <c r="A47" s="31"/>
      <c r="B47" s="36"/>
      <c r="C47" s="31"/>
      <c r="D47" s="31"/>
      <c r="E47" s="38"/>
      <c r="F47" s="38"/>
      <c r="G47" s="37"/>
      <c r="H47" s="37"/>
      <c r="I47" s="31"/>
      <c r="J47" s="31"/>
      <c r="P47"/>
      <c r="Q47"/>
      <c r="R47"/>
      <c r="S47"/>
      <c r="T47"/>
      <c r="U47"/>
      <c r="V47"/>
      <c r="W47"/>
      <c r="X47"/>
      <c r="Y47"/>
    </row>
  </sheetData>
  <mergeCells count="50">
    <mergeCell ref="G26:G27"/>
    <mergeCell ref="I26:I27"/>
    <mergeCell ref="J26:J27"/>
    <mergeCell ref="K26:K27"/>
    <mergeCell ref="A26:A27"/>
    <mergeCell ref="B26:B27"/>
    <mergeCell ref="C26:C27"/>
    <mergeCell ref="D26:D27"/>
    <mergeCell ref="E26:E27"/>
    <mergeCell ref="Q36:Q39"/>
    <mergeCell ref="A36:A39"/>
    <mergeCell ref="B36:B39"/>
    <mergeCell ref="C36:C39"/>
    <mergeCell ref="D36:D39"/>
    <mergeCell ref="J36:J39"/>
    <mergeCell ref="P36:P39"/>
    <mergeCell ref="K36:K39"/>
    <mergeCell ref="L36:L39"/>
    <mergeCell ref="A40:P40"/>
    <mergeCell ref="A1:P1"/>
    <mergeCell ref="L7:S7"/>
    <mergeCell ref="J28:J31"/>
    <mergeCell ref="J32:J35"/>
    <mergeCell ref="K28:K31"/>
    <mergeCell ref="K32:K35"/>
    <mergeCell ref="L28:L31"/>
    <mergeCell ref="L32:L35"/>
    <mergeCell ref="P28:P31"/>
    <mergeCell ref="Q28:Q31"/>
    <mergeCell ref="A28:A31"/>
    <mergeCell ref="B28:B31"/>
    <mergeCell ref="C28:C31"/>
    <mergeCell ref="D28:D31"/>
    <mergeCell ref="A32:A35"/>
    <mergeCell ref="B32:B35"/>
    <mergeCell ref="V4:AD4"/>
    <mergeCell ref="W13:AD13"/>
    <mergeCell ref="W14:AD14"/>
    <mergeCell ref="W15:AE16"/>
    <mergeCell ref="V20:AG21"/>
    <mergeCell ref="C32:C35"/>
    <mergeCell ref="D32:D35"/>
    <mergeCell ref="P32:P35"/>
    <mergeCell ref="Q32:Q35"/>
    <mergeCell ref="N26:O27"/>
    <mergeCell ref="P26:Q26"/>
    <mergeCell ref="H26:H27"/>
    <mergeCell ref="L26:L27"/>
    <mergeCell ref="M26:M27"/>
    <mergeCell ref="F26:F27"/>
  </mergeCells>
  <phoneticPr fontId="3" type="noConversion"/>
  <conditionalFormatting sqref="N26:N31 M26:M39">
    <cfRule type="containsText" dxfId="91" priority="215" operator="containsText" text="Excessivamente elevado">
      <formula>NOT(ISERROR(SEARCH("Excessivamente elevado",M26)))</formula>
    </cfRule>
  </conditionalFormatting>
  <conditionalFormatting sqref="M28:M39">
    <cfRule type="cellIs" dxfId="90" priority="214" operator="greaterThan">
      <formula>"J$25"</formula>
    </cfRule>
    <cfRule type="containsText" dxfId="89" priority="217" operator="containsText" text="Válido">
      <formula>NOT(ISERROR(SEARCH("Válido",M28)))</formula>
    </cfRule>
    <cfRule type="containsText" dxfId="88" priority="218" operator="containsText" text="Inexequível">
      <formula>NOT(ISERROR(SEARCH("Inexequível",M28)))</formula>
    </cfRule>
  </conditionalFormatting>
  <conditionalFormatting sqref="M28:M39">
    <cfRule type="cellIs" dxfId="87" priority="211" operator="lessThan">
      <formula>"K$25"</formula>
    </cfRule>
    <cfRule type="cellIs" dxfId="86" priority="212" operator="greaterThan">
      <formula>"J&amp;25"</formula>
    </cfRule>
    <cfRule type="containsText" priority="216" operator="containsText" text="Excessivamente elevado">
      <formula>NOT(ISERROR(SEARCH("Excessivamente elevado",M28)))</formula>
    </cfRule>
  </conditionalFormatting>
  <conditionalFormatting sqref="O38:O39 M36:M39">
    <cfRule type="cellIs" dxfId="85" priority="693" operator="greaterThan">
      <formula>"J$25"</formula>
    </cfRule>
    <cfRule type="containsText" dxfId="84" priority="694" operator="containsText" text="Excessivamente elevado">
      <formula>NOT(ISERROR(SEARCH("Excessivamente elevado",M36)))</formula>
    </cfRule>
    <cfRule type="containsText" dxfId="83" priority="3658" operator="containsText" text="Válido">
      <formula>NOT(ISERROR(SEARCH("Válido",M36)))</formula>
    </cfRule>
    <cfRule type="containsText" dxfId="82" priority="3659" operator="containsText" text="Inexequível">
      <formula>NOT(ISERROR(SEARCH("Inexequível",M36)))</formula>
    </cfRule>
  </conditionalFormatting>
  <conditionalFormatting sqref="O38:O39 M38:M39">
    <cfRule type="cellIs" dxfId="81" priority="690" operator="lessThan">
      <formula>"K$25"</formula>
    </cfRule>
    <cfRule type="cellIs" dxfId="80" priority="691" operator="greaterThan">
      <formula>"J&amp;25"</formula>
    </cfRule>
    <cfRule type="containsText" priority="3657" operator="containsText" text="Excessivamente elevado">
      <formula>NOT(ISERROR(SEARCH("Excessivamente elevado",M38)))</formula>
    </cfRule>
  </conditionalFormatting>
  <conditionalFormatting sqref="N28">
    <cfRule type="aboveAverage" dxfId="79" priority="210" aboveAverage="0"/>
  </conditionalFormatting>
  <conditionalFormatting sqref="N28:N37">
    <cfRule type="containsText" priority="180" operator="containsText" text="Excessivamente elevado">
      <formula>NOT(ISERROR(SEARCH("Excessivamente elevado",N28)))</formula>
    </cfRule>
    <cfRule type="cellIs" dxfId="78" priority="202" operator="lessThan">
      <formula>"K$25"</formula>
    </cfRule>
    <cfRule type="cellIs" dxfId="77" priority="203" operator="greaterThan">
      <formula>"J&amp;25"</formula>
    </cfRule>
    <cfRule type="cellIs" dxfId="76" priority="205" operator="greaterThan">
      <formula>"J$25"</formula>
    </cfRule>
    <cfRule type="containsText" dxfId="75" priority="206" operator="containsText" text="Excessivamente elevado">
      <formula>NOT(ISERROR(SEARCH("Excessivamente elevado",N28)))</formula>
    </cfRule>
    <cfRule type="containsText" dxfId="74" priority="208" operator="containsText" text="Válido">
      <formula>NOT(ISERROR(SEARCH("Válido",N28)))</formula>
    </cfRule>
    <cfRule type="containsText" dxfId="73" priority="209" operator="containsText" text="Inexequível">
      <formula>NOT(ISERROR(SEARCH("Inexequível",N28)))</formula>
    </cfRule>
  </conditionalFormatting>
  <conditionalFormatting sqref="N32:N34">
    <cfRule type="cellIs" dxfId="72" priority="680" operator="lessThan">
      <formula>"K$25"</formula>
    </cfRule>
    <cfRule type="cellIs" dxfId="71" priority="681" operator="greaterThan">
      <formula>"J&amp;25"</formula>
    </cfRule>
    <cfRule type="cellIs" dxfId="70" priority="683" operator="greaterThan">
      <formula>"J$25"</formula>
    </cfRule>
    <cfRule type="containsText" dxfId="69" priority="684" operator="containsText" text="Excessivamente elevado">
      <formula>NOT(ISERROR(SEARCH("Excessivamente elevado",N32)))</formula>
    </cfRule>
    <cfRule type="containsText" dxfId="68" priority="686" operator="containsText" text="Válido">
      <formula>NOT(ISERROR(SEARCH("Válido",N32)))</formula>
    </cfRule>
    <cfRule type="containsText" dxfId="67" priority="687" operator="containsText" text="Inexequível">
      <formula>NOT(ISERROR(SEARCH("Inexequível",N32)))</formula>
    </cfRule>
    <cfRule type="aboveAverage" dxfId="66" priority="688" aboveAverage="0"/>
  </conditionalFormatting>
  <conditionalFormatting sqref="N35">
    <cfRule type="aboveAverage" dxfId="65" priority="183" aboveAverage="0"/>
  </conditionalFormatting>
  <conditionalFormatting sqref="N35:N36">
    <cfRule type="cellIs" dxfId="64" priority="175" operator="lessThan">
      <formula>"K$25"</formula>
    </cfRule>
    <cfRule type="cellIs" dxfId="63" priority="176" operator="greaterThan">
      <formula>"J&amp;25"</formula>
    </cfRule>
    <cfRule type="cellIs" dxfId="62" priority="178" operator="greaterThan">
      <formula>"J$25"</formula>
    </cfRule>
    <cfRule type="containsText" dxfId="61" priority="179" operator="containsText" text="Excessivamente elevado">
      <formula>NOT(ISERROR(SEARCH("Excessivamente elevado",N35)))</formula>
    </cfRule>
    <cfRule type="containsText" dxfId="60" priority="181" operator="containsText" text="Válido">
      <formula>NOT(ISERROR(SEARCH("Válido",N35)))</formula>
    </cfRule>
    <cfRule type="containsText" dxfId="59" priority="182" operator="containsText" text="Inexequível">
      <formula>NOT(ISERROR(SEARCH("Inexequível",N35)))</formula>
    </cfRule>
  </conditionalFormatting>
  <conditionalFormatting sqref="N36">
    <cfRule type="aboveAverage" dxfId="58" priority="192" aboveAverage="0"/>
  </conditionalFormatting>
  <conditionalFormatting sqref="N37">
    <cfRule type="aboveAverage" dxfId="57" priority="319" aboveAverage="0"/>
  </conditionalFormatting>
  <conditionalFormatting sqref="P6:R6">
    <cfRule type="containsText" dxfId="56" priority="229" operator="containsText" text="Excessivamente elevado">
      <formula>NOT(ISERROR(SEARCH("Excessivamente elevado",P6)))</formula>
    </cfRule>
  </conditionalFormatting>
  <conditionalFormatting sqref="N38:N39">
    <cfRule type="containsText" priority="12" operator="containsText" text="Excessivamente elevado">
      <formula>NOT(ISERROR(SEARCH("Excessivamente elevado",N38)))</formula>
    </cfRule>
    <cfRule type="cellIs" dxfId="55" priority="16" operator="lessThan">
      <formula>"K$25"</formula>
    </cfRule>
    <cfRule type="cellIs" dxfId="54" priority="17" operator="greaterThan">
      <formula>"J&amp;25"</formula>
    </cfRule>
    <cfRule type="cellIs" dxfId="53" priority="18" operator="greaterThan">
      <formula>"J$25"</formula>
    </cfRule>
    <cfRule type="containsText" dxfId="52" priority="19" operator="containsText" text="Excessivamente elevado">
      <formula>NOT(ISERROR(SEARCH("Excessivamente elevado",N38)))</formula>
    </cfRule>
    <cfRule type="containsText" dxfId="51" priority="20" operator="containsText" text="Válido">
      <formula>NOT(ISERROR(SEARCH("Válido",N38)))</formula>
    </cfRule>
    <cfRule type="containsText" dxfId="50" priority="21" operator="containsText" text="Inexequível">
      <formula>NOT(ISERROR(SEARCH("Inexequível",N38)))</formula>
    </cfRule>
  </conditionalFormatting>
  <conditionalFormatting sqref="N38:N39">
    <cfRule type="cellIs" dxfId="49" priority="8" operator="lessThan">
      <formula>"K$25"</formula>
    </cfRule>
    <cfRule type="cellIs" dxfId="48" priority="9" operator="greaterThan">
      <formula>"J&amp;25"</formula>
    </cfRule>
    <cfRule type="cellIs" dxfId="47" priority="10" operator="greaterThan">
      <formula>"J$25"</formula>
    </cfRule>
    <cfRule type="containsText" dxfId="46" priority="11" operator="containsText" text="Excessivamente elevado">
      <formula>NOT(ISERROR(SEARCH("Excessivamente elevado",N38)))</formula>
    </cfRule>
    <cfRule type="containsText" dxfId="45" priority="13" operator="containsText" text="Válido">
      <formula>NOT(ISERROR(SEARCH("Válido",N38)))</formula>
    </cfRule>
    <cfRule type="containsText" dxfId="44" priority="14" operator="containsText" text="Inexequível">
      <formula>NOT(ISERROR(SEARCH("Inexequível",N38)))</formula>
    </cfRule>
  </conditionalFormatting>
  <conditionalFormatting sqref="N38:N39">
    <cfRule type="aboveAverage" dxfId="43" priority="15" aboveAverage="0"/>
  </conditionalFormatting>
  <conditionalFormatting sqref="O38:O39 M36:M39">
    <cfRule type="aboveAverage" dxfId="42" priority="4560" aboveAverage="0"/>
  </conditionalFormatting>
  <conditionalFormatting sqref="N29:N31">
    <cfRule type="aboveAverage" dxfId="41" priority="4791" aboveAverage="0"/>
  </conditionalFormatting>
  <conditionalFormatting sqref="M28:M31">
    <cfRule type="aboveAverage" dxfId="40" priority="4823" aboveAverage="0"/>
  </conditionalFormatting>
  <conditionalFormatting sqref="M32:M39">
    <cfRule type="aboveAverage" dxfId="39" priority="4838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CA4D-7C0C-4D9C-8F41-ED1211EF36F9}">
  <sheetPr>
    <tabColor rgb="FF8EA9DB"/>
  </sheetPr>
  <dimension ref="A1:AG43"/>
  <sheetViews>
    <sheetView showGridLines="0" topLeftCell="A34" workbookViewId="0">
      <selection activeCell="Q35" sqref="Q35:Q42"/>
    </sheetView>
  </sheetViews>
  <sheetFormatPr defaultRowHeight="15" x14ac:dyDescent="0.25"/>
  <cols>
    <col min="2" max="2" width="28.7109375" customWidth="1"/>
    <col min="5" max="5" width="28.5703125" customWidth="1"/>
    <col min="6" max="6" width="25.140625" customWidth="1"/>
    <col min="7" max="7" width="31.42578125" customWidth="1"/>
    <col min="9" max="9" width="12.140625" bestFit="1" customWidth="1"/>
    <col min="10" max="11" width="10" bestFit="1" customWidth="1"/>
    <col min="12" max="12" width="12.42578125" bestFit="1" customWidth="1"/>
    <col min="14" max="14" width="9.140625" style="319"/>
    <col min="15" max="15" width="18.5703125" customWidth="1"/>
    <col min="16" max="16" width="11.7109375" customWidth="1"/>
    <col min="17" max="17" width="11.85546875" customWidth="1"/>
  </cols>
  <sheetData>
    <row r="1" spans="1:33" ht="20.25" thickBot="1" x14ac:dyDescent="0.35">
      <c r="A1" s="406" t="s">
        <v>20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V1" s="112" t="s">
        <v>0</v>
      </c>
      <c r="W1" s="113"/>
      <c r="X1" s="113"/>
      <c r="Y1" s="113"/>
      <c r="Z1" s="113"/>
      <c r="AA1" s="113"/>
      <c r="AB1" s="113" t="s">
        <v>1</v>
      </c>
      <c r="AC1" s="113" t="s">
        <v>1</v>
      </c>
      <c r="AD1" s="113" t="s">
        <v>1</v>
      </c>
      <c r="AE1" s="113" t="s">
        <v>1</v>
      </c>
      <c r="AF1" s="113" t="s">
        <v>1</v>
      </c>
      <c r="AG1" s="128" t="s">
        <v>1</v>
      </c>
    </row>
    <row r="2" spans="1:33" ht="21" thickTop="1" thickBot="1" x14ac:dyDescent="0.3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7"/>
      <c r="N2" s="87"/>
      <c r="O2" s="79"/>
      <c r="P2" s="79"/>
      <c r="V2" s="116" t="s">
        <v>1</v>
      </c>
      <c r="W2" s="107" t="s">
        <v>1</v>
      </c>
      <c r="X2" s="107" t="s">
        <v>1</v>
      </c>
      <c r="Y2" s="107" t="s">
        <v>1</v>
      </c>
      <c r="Z2" s="107" t="s">
        <v>1</v>
      </c>
      <c r="AA2" s="107" t="s">
        <v>1</v>
      </c>
      <c r="AB2" s="107" t="s">
        <v>1</v>
      </c>
      <c r="AC2" s="107" t="s">
        <v>1</v>
      </c>
      <c r="AD2" s="107" t="s">
        <v>1</v>
      </c>
      <c r="AE2" s="107" t="s">
        <v>1</v>
      </c>
      <c r="AF2" s="107" t="s">
        <v>1</v>
      </c>
      <c r="AG2" s="129" t="s">
        <v>1</v>
      </c>
    </row>
    <row r="3" spans="1:33" ht="19.5" thickBot="1" x14ac:dyDescent="0.35">
      <c r="A3" s="81" t="s">
        <v>25</v>
      </c>
      <c r="B3" s="82"/>
      <c r="C3" s="82"/>
      <c r="D3" s="83"/>
      <c r="E3" s="84"/>
      <c r="F3" s="80"/>
      <c r="G3" s="80"/>
      <c r="H3" s="80"/>
      <c r="I3" s="80"/>
      <c r="J3" s="80"/>
      <c r="K3" s="80"/>
      <c r="L3" s="80"/>
      <c r="M3" s="88"/>
      <c r="N3" s="88"/>
      <c r="O3" s="80"/>
      <c r="P3" s="80"/>
      <c r="V3" s="122" t="s">
        <v>2</v>
      </c>
      <c r="W3" s="119"/>
      <c r="X3" s="119"/>
      <c r="Y3" s="119"/>
      <c r="Z3" s="119"/>
      <c r="AA3" s="119"/>
      <c r="AB3" s="119"/>
      <c r="AC3" s="119"/>
      <c r="AD3" s="119"/>
      <c r="AE3" s="118" t="s">
        <v>1</v>
      </c>
      <c r="AF3" s="119" t="s">
        <v>3</v>
      </c>
      <c r="AG3" s="130"/>
    </row>
    <row r="4" spans="1:33" ht="19.5" thickTop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8"/>
      <c r="N4" s="88"/>
      <c r="O4" s="80"/>
      <c r="P4" s="80"/>
      <c r="V4" s="121" t="s">
        <v>4</v>
      </c>
      <c r="W4" s="118" t="s">
        <v>5</v>
      </c>
      <c r="X4" s="118"/>
      <c r="Y4" s="118"/>
      <c r="Z4" s="118" t="s">
        <v>1</v>
      </c>
      <c r="AA4" s="118" t="s">
        <v>1</v>
      </c>
      <c r="AB4" s="118" t="s">
        <v>1</v>
      </c>
      <c r="AC4" s="118" t="s">
        <v>1</v>
      </c>
      <c r="AD4" s="118" t="s">
        <v>1</v>
      </c>
      <c r="AE4" s="118" t="s">
        <v>1</v>
      </c>
      <c r="AF4" s="109" t="s">
        <v>6</v>
      </c>
      <c r="AG4" s="120" t="s">
        <v>1</v>
      </c>
    </row>
    <row r="5" spans="1:33" ht="15.75" thickBot="1" x14ac:dyDescent="0.3">
      <c r="A5" s="78"/>
      <c r="D5" s="20"/>
      <c r="E5" s="172"/>
      <c r="F5" s="172"/>
      <c r="G5" s="13"/>
      <c r="H5" s="13"/>
      <c r="I5" s="13"/>
      <c r="J5" s="13"/>
      <c r="K5" s="13"/>
      <c r="L5" s="13"/>
      <c r="M5" s="59"/>
      <c r="N5" s="316"/>
      <c r="O5" s="13"/>
      <c r="V5" s="121" t="s">
        <v>8</v>
      </c>
      <c r="W5" s="118" t="s">
        <v>9</v>
      </c>
      <c r="X5" s="118"/>
      <c r="Y5" s="118"/>
      <c r="Z5" s="118"/>
      <c r="AA5" s="118" t="s">
        <v>1</v>
      </c>
      <c r="AB5" s="118" t="s">
        <v>1</v>
      </c>
      <c r="AC5" s="118" t="s">
        <v>1</v>
      </c>
      <c r="AD5" s="118" t="s">
        <v>1</v>
      </c>
      <c r="AE5" s="118" t="s">
        <v>1</v>
      </c>
      <c r="AF5" s="110" t="s">
        <v>6</v>
      </c>
      <c r="AG5" s="120" t="s">
        <v>1</v>
      </c>
    </row>
    <row r="6" spans="1:33" ht="15.75" thickBot="1" x14ac:dyDescent="0.3">
      <c r="A6" s="47" t="s">
        <v>129</v>
      </c>
      <c r="B6" s="48"/>
      <c r="C6" s="49"/>
      <c r="D6" s="185"/>
      <c r="E6" s="177"/>
      <c r="F6" s="178"/>
      <c r="G6" s="177"/>
      <c r="H6" s="178"/>
      <c r="I6" s="177"/>
      <c r="J6" s="61"/>
      <c r="K6" s="64" t="s">
        <v>30</v>
      </c>
      <c r="L6" s="65"/>
      <c r="M6" s="65"/>
      <c r="N6" s="317"/>
      <c r="O6" s="66"/>
      <c r="P6" s="66"/>
      <c r="Q6" s="66"/>
      <c r="R6" s="66"/>
      <c r="S6" s="66"/>
      <c r="V6" s="121" t="s">
        <v>10</v>
      </c>
      <c r="W6" s="118" t="s">
        <v>11</v>
      </c>
      <c r="X6" s="118"/>
      <c r="Y6" s="118"/>
      <c r="Z6" s="118" t="s">
        <v>1</v>
      </c>
      <c r="AA6" s="118" t="s">
        <v>1</v>
      </c>
      <c r="AB6" s="118" t="s">
        <v>1</v>
      </c>
      <c r="AC6" s="118" t="s">
        <v>1</v>
      </c>
      <c r="AD6" s="118" t="s">
        <v>1</v>
      </c>
      <c r="AE6" s="118" t="s">
        <v>1</v>
      </c>
      <c r="AF6" s="110" t="s">
        <v>6</v>
      </c>
      <c r="AG6" s="120" t="s">
        <v>1</v>
      </c>
    </row>
    <row r="7" spans="1:33" ht="15.75" thickTop="1" x14ac:dyDescent="0.25">
      <c r="A7" s="29" t="s">
        <v>46</v>
      </c>
      <c r="B7" s="29"/>
      <c r="C7" s="34">
        <f>AVERAGE(I28:I34)</f>
        <v>263.32857142857142</v>
      </c>
      <c r="D7" s="51"/>
      <c r="E7" s="220"/>
      <c r="F7" s="173"/>
      <c r="G7" s="220"/>
      <c r="H7" s="173"/>
      <c r="I7" s="220"/>
      <c r="J7" s="173"/>
      <c r="K7" s="67">
        <v>0.25</v>
      </c>
      <c r="L7" s="535" t="s">
        <v>82</v>
      </c>
      <c r="M7" s="535"/>
      <c r="N7" s="535"/>
      <c r="O7" s="535"/>
      <c r="P7" s="535"/>
      <c r="Q7" s="535"/>
      <c r="R7" s="535"/>
      <c r="S7" s="535"/>
      <c r="V7" s="121" t="s">
        <v>12</v>
      </c>
      <c r="W7" s="118" t="s">
        <v>13</v>
      </c>
      <c r="X7" s="118"/>
      <c r="Y7" s="118"/>
      <c r="Z7" s="118" t="s">
        <v>1</v>
      </c>
      <c r="AA7" s="118" t="s">
        <v>1</v>
      </c>
      <c r="AB7" s="118" t="s">
        <v>1</v>
      </c>
      <c r="AC7" s="118" t="s">
        <v>1</v>
      </c>
      <c r="AD7" s="118" t="s">
        <v>1</v>
      </c>
      <c r="AE7" s="118" t="s">
        <v>1</v>
      </c>
      <c r="AF7" s="110" t="s">
        <v>6</v>
      </c>
      <c r="AG7" s="120" t="s">
        <v>1</v>
      </c>
    </row>
    <row r="8" spans="1:33" x14ac:dyDescent="0.25">
      <c r="A8" s="29" t="s">
        <v>39</v>
      </c>
      <c r="B8" s="29"/>
      <c r="C8" s="34">
        <f>_xlfn.STDEV.S(I28:I34)</f>
        <v>148.65582973528393</v>
      </c>
      <c r="D8" s="51"/>
      <c r="E8" s="220"/>
      <c r="F8" s="173"/>
      <c r="G8" s="220"/>
      <c r="H8" s="173"/>
      <c r="I8" s="220"/>
      <c r="J8" s="173"/>
      <c r="K8" s="68">
        <v>0.25</v>
      </c>
      <c r="L8" s="69" t="s">
        <v>83</v>
      </c>
      <c r="M8" s="69"/>
      <c r="N8" s="318"/>
      <c r="O8" s="69"/>
      <c r="P8" s="69"/>
      <c r="Q8" s="69"/>
      <c r="R8" s="69"/>
      <c r="S8" s="70"/>
      <c r="V8" s="121" t="s">
        <v>15</v>
      </c>
      <c r="W8" s="118" t="s">
        <v>16</v>
      </c>
      <c r="X8" s="118"/>
      <c r="Y8" s="118"/>
      <c r="Z8" s="118"/>
      <c r="AA8" s="118"/>
      <c r="AB8" s="118" t="s">
        <v>1</v>
      </c>
      <c r="AC8" s="118" t="s">
        <v>1</v>
      </c>
      <c r="AD8" s="118" t="s">
        <v>1</v>
      </c>
      <c r="AE8" s="118" t="s">
        <v>1</v>
      </c>
      <c r="AF8" s="110" t="s">
        <v>17</v>
      </c>
      <c r="AG8" s="120" t="s">
        <v>1</v>
      </c>
    </row>
    <row r="9" spans="1:33" x14ac:dyDescent="0.25">
      <c r="A9" s="29" t="s">
        <v>41</v>
      </c>
      <c r="B9" s="29"/>
      <c r="C9" s="35">
        <f>(C8/C7)*100</f>
        <v>56.452601754841183</v>
      </c>
      <c r="D9" s="51"/>
      <c r="E9" s="221"/>
      <c r="F9" s="173"/>
      <c r="G9" s="221"/>
      <c r="H9" s="173"/>
      <c r="I9" s="221"/>
      <c r="J9" s="173"/>
      <c r="K9" s="71"/>
      <c r="L9" s="13"/>
      <c r="M9" s="13"/>
      <c r="S9" s="72"/>
      <c r="V9" s="121" t="s">
        <v>18</v>
      </c>
      <c r="W9" s="118" t="s">
        <v>19</v>
      </c>
      <c r="X9" s="118"/>
      <c r="Y9" s="118"/>
      <c r="Z9" s="118"/>
      <c r="AA9" s="118"/>
      <c r="AB9" s="118" t="s">
        <v>1</v>
      </c>
      <c r="AC9" s="118" t="s">
        <v>1</v>
      </c>
      <c r="AD9" s="118" t="s">
        <v>1</v>
      </c>
      <c r="AE9" s="118" t="s">
        <v>1</v>
      </c>
      <c r="AF9" s="110" t="s">
        <v>17</v>
      </c>
      <c r="AG9" s="120" t="s">
        <v>1</v>
      </c>
    </row>
    <row r="10" spans="1:33" x14ac:dyDescent="0.25">
      <c r="A10" s="29" t="s">
        <v>44</v>
      </c>
      <c r="B10" s="29"/>
      <c r="C10" s="54" t="str">
        <f>IF(C9&gt;25,"Mediana","Média")</f>
        <v>Mediana</v>
      </c>
      <c r="D10" s="51"/>
      <c r="E10" s="176"/>
      <c r="F10" s="173"/>
      <c r="G10" s="176"/>
      <c r="H10" s="181"/>
      <c r="I10" s="176"/>
      <c r="J10" s="29"/>
      <c r="K10" s="13"/>
      <c r="L10" s="13"/>
      <c r="M10" s="89" t="s">
        <v>42</v>
      </c>
      <c r="N10" s="320"/>
      <c r="O10" s="75"/>
      <c r="P10" s="76"/>
      <c r="Q10" s="76"/>
      <c r="R10" s="76"/>
      <c r="S10" s="76"/>
      <c r="V10" s="121" t="s">
        <v>21</v>
      </c>
      <c r="W10" s="118" t="s">
        <v>22</v>
      </c>
      <c r="X10" s="118"/>
      <c r="Y10" s="118"/>
      <c r="Z10" s="118"/>
      <c r="AA10" s="118"/>
      <c r="AB10" s="118"/>
      <c r="AC10" s="118" t="s">
        <v>1</v>
      </c>
      <c r="AD10" s="118" t="s">
        <v>1</v>
      </c>
      <c r="AE10" s="118" t="s">
        <v>1</v>
      </c>
      <c r="AF10" s="110" t="s">
        <v>6</v>
      </c>
      <c r="AG10" s="120"/>
    </row>
    <row r="11" spans="1:33" x14ac:dyDescent="0.25">
      <c r="A11" s="29" t="s">
        <v>48</v>
      </c>
      <c r="B11" s="29"/>
      <c r="C11" s="34">
        <f>MIN(I28:I34)</f>
        <v>120</v>
      </c>
      <c r="D11" s="51"/>
      <c r="E11" s="220"/>
      <c r="F11" s="173"/>
      <c r="G11" s="180"/>
      <c r="H11" s="181"/>
      <c r="I11" s="180"/>
      <c r="J11" s="173"/>
      <c r="K11" s="13"/>
      <c r="L11" s="13"/>
      <c r="M11" s="75"/>
      <c r="N11" s="321"/>
      <c r="O11" s="75"/>
      <c r="P11" s="76"/>
      <c r="Q11" s="76"/>
      <c r="R11" s="76"/>
      <c r="S11" s="76"/>
      <c r="V11" s="121" t="s">
        <v>23</v>
      </c>
      <c r="W11" s="118" t="s">
        <v>24</v>
      </c>
      <c r="X11" s="118"/>
      <c r="Y11" s="118"/>
      <c r="Z11" s="118" t="s">
        <v>1</v>
      </c>
      <c r="AA11" s="118" t="s">
        <v>1</v>
      </c>
      <c r="AB11" s="118" t="s">
        <v>1</v>
      </c>
      <c r="AC11" s="118" t="s">
        <v>1</v>
      </c>
      <c r="AD11" s="118" t="s">
        <v>1</v>
      </c>
      <c r="AE11" s="118" t="s">
        <v>1</v>
      </c>
      <c r="AF11" s="110" t="s">
        <v>6</v>
      </c>
      <c r="AG11" s="120" t="s">
        <v>1</v>
      </c>
    </row>
    <row r="12" spans="1:33" ht="15.75" thickBot="1" x14ac:dyDescent="0.3">
      <c r="B12" s="169"/>
      <c r="D12" s="60"/>
      <c r="E12" s="177"/>
      <c r="F12" s="223"/>
      <c r="G12" s="177"/>
      <c r="H12" s="223"/>
      <c r="I12" s="177"/>
      <c r="K12" s="13"/>
      <c r="L12" s="13"/>
      <c r="M12" s="77">
        <v>0.25</v>
      </c>
      <c r="N12" s="321" t="s">
        <v>45</v>
      </c>
      <c r="O12" s="75" t="s">
        <v>46</v>
      </c>
      <c r="P12" s="76"/>
      <c r="Q12" s="76"/>
      <c r="R12" s="76"/>
      <c r="S12" s="76"/>
      <c r="V12" s="121" t="s">
        <v>26</v>
      </c>
      <c r="W12" s="118" t="s">
        <v>27</v>
      </c>
      <c r="X12" s="118"/>
      <c r="Y12" s="118"/>
      <c r="Z12" s="118"/>
      <c r="AA12" s="118"/>
      <c r="AB12" s="118"/>
      <c r="AC12" s="118"/>
      <c r="AD12" s="118"/>
      <c r="AE12" s="118" t="s">
        <v>1</v>
      </c>
      <c r="AF12" s="110" t="s">
        <v>17</v>
      </c>
      <c r="AG12" s="120" t="s">
        <v>1</v>
      </c>
    </row>
    <row r="13" spans="1:33" x14ac:dyDescent="0.25">
      <c r="A13" s="47" t="s">
        <v>77</v>
      </c>
      <c r="B13" s="48"/>
      <c r="C13" s="50"/>
      <c r="D13" s="185"/>
      <c r="E13" s="177"/>
      <c r="F13" s="178"/>
      <c r="G13" s="177"/>
      <c r="H13" s="178"/>
      <c r="I13" s="177"/>
      <c r="J13" s="61"/>
      <c r="K13" s="13"/>
      <c r="L13" s="13"/>
      <c r="M13" s="75"/>
      <c r="N13" s="321" t="s">
        <v>49</v>
      </c>
      <c r="O13" s="75" t="s">
        <v>50</v>
      </c>
      <c r="P13" s="76"/>
      <c r="Q13" s="76"/>
      <c r="R13" s="76"/>
      <c r="S13" s="76"/>
      <c r="V13" s="121" t="s">
        <v>28</v>
      </c>
      <c r="W13" s="118" t="s">
        <v>29</v>
      </c>
      <c r="X13" s="118"/>
      <c r="Y13" s="118"/>
      <c r="Z13" s="118"/>
      <c r="AA13" s="118"/>
      <c r="AB13" s="118"/>
      <c r="AC13" s="118"/>
      <c r="AD13" s="118"/>
      <c r="AE13" s="118" t="s">
        <v>1</v>
      </c>
      <c r="AF13" s="110" t="s">
        <v>6</v>
      </c>
      <c r="AG13" s="120" t="s">
        <v>1</v>
      </c>
    </row>
    <row r="14" spans="1:33" x14ac:dyDescent="0.25">
      <c r="A14" s="51" t="s">
        <v>46</v>
      </c>
      <c r="B14" s="29"/>
      <c r="C14" s="52">
        <f>AVERAGE(I35:I42)</f>
        <v>588.125</v>
      </c>
      <c r="D14" s="179"/>
      <c r="E14" s="180"/>
      <c r="F14" s="181"/>
      <c r="G14" s="180"/>
      <c r="H14" s="181"/>
      <c r="I14" s="180"/>
      <c r="J14" s="173"/>
      <c r="K14" s="13"/>
      <c r="L14" s="13"/>
      <c r="M14" s="75"/>
      <c r="N14" s="321"/>
      <c r="O14" s="75"/>
      <c r="P14" s="76"/>
      <c r="Q14" s="76"/>
      <c r="R14" s="76"/>
      <c r="S14" s="76"/>
      <c r="V14" s="127" t="s">
        <v>31</v>
      </c>
      <c r="W14" s="574" t="s">
        <v>32</v>
      </c>
      <c r="X14" s="574"/>
      <c r="Y14" s="574"/>
      <c r="Z14" s="574"/>
      <c r="AA14" s="574"/>
      <c r="AB14" s="574"/>
      <c r="AC14" s="574"/>
      <c r="AD14" s="574"/>
      <c r="AE14" s="575"/>
      <c r="AF14" s="110" t="s">
        <v>17</v>
      </c>
      <c r="AG14" s="120" t="s">
        <v>1</v>
      </c>
    </row>
    <row r="15" spans="1:33" x14ac:dyDescent="0.25">
      <c r="A15" s="51" t="s">
        <v>39</v>
      </c>
      <c r="B15" s="29"/>
      <c r="C15" s="52">
        <f>_xlfn.STDEV.S(I35:I42)</f>
        <v>336.11156204875954</v>
      </c>
      <c r="D15" s="179"/>
      <c r="E15" s="180"/>
      <c r="F15" s="181"/>
      <c r="G15" s="180"/>
      <c r="H15" s="181"/>
      <c r="I15" s="180"/>
      <c r="J15" s="29"/>
      <c r="K15" s="13"/>
      <c r="L15" s="13"/>
      <c r="M15" s="13"/>
      <c r="N15" s="322"/>
      <c r="O15" s="85"/>
      <c r="P15" s="76"/>
      <c r="Q15" s="76"/>
      <c r="R15" s="76"/>
      <c r="S15" s="76"/>
      <c r="V15" s="122" t="s">
        <v>1</v>
      </c>
      <c r="W15" s="132"/>
      <c r="X15" s="132"/>
      <c r="Y15" s="132"/>
      <c r="Z15" s="132"/>
      <c r="AA15" s="132"/>
      <c r="AB15" s="132"/>
      <c r="AC15" s="132"/>
      <c r="AD15" s="132"/>
      <c r="AE15" s="132"/>
      <c r="AF15" s="118" t="s">
        <v>1</v>
      </c>
      <c r="AG15" s="120" t="s">
        <v>1</v>
      </c>
    </row>
    <row r="16" spans="1:33" x14ac:dyDescent="0.25">
      <c r="A16" s="51" t="s">
        <v>41</v>
      </c>
      <c r="B16" s="29"/>
      <c r="C16" s="53">
        <f>(C15/C14)*100</f>
        <v>57.149681113497905</v>
      </c>
      <c r="D16" s="179"/>
      <c r="E16" s="182"/>
      <c r="F16" s="181"/>
      <c r="G16" s="182"/>
      <c r="H16" s="181"/>
      <c r="I16" s="182"/>
      <c r="J16" s="173"/>
      <c r="K16" s="13"/>
      <c r="L16" s="13"/>
      <c r="M16" s="85"/>
      <c r="N16" s="322"/>
      <c r="O16" s="85"/>
      <c r="P16" s="76"/>
      <c r="Q16" s="76"/>
      <c r="R16" s="76"/>
      <c r="S16" s="76"/>
      <c r="V16" s="122" t="s">
        <v>38</v>
      </c>
      <c r="W16" s="119"/>
      <c r="X16" s="119"/>
      <c r="Y16" s="118" t="s">
        <v>1</v>
      </c>
      <c r="Z16" s="118" t="s">
        <v>1</v>
      </c>
      <c r="AA16" s="118" t="s">
        <v>1</v>
      </c>
      <c r="AB16" s="118" t="s">
        <v>1</v>
      </c>
      <c r="AC16" s="118" t="s">
        <v>1</v>
      </c>
      <c r="AD16" s="118" t="s">
        <v>1</v>
      </c>
      <c r="AE16" s="118" t="s">
        <v>1</v>
      </c>
      <c r="AF16" s="118" t="s">
        <v>1</v>
      </c>
      <c r="AG16" s="120" t="s">
        <v>1</v>
      </c>
    </row>
    <row r="17" spans="1:33" x14ac:dyDescent="0.25">
      <c r="A17" s="51" t="s">
        <v>44</v>
      </c>
      <c r="B17" s="29"/>
      <c r="C17" s="54" t="str">
        <f>IF(C16&gt;25,"Mediana","Média")</f>
        <v>Mediana</v>
      </c>
      <c r="D17" s="179"/>
      <c r="E17" s="176"/>
      <c r="F17" s="181"/>
      <c r="G17" s="176"/>
      <c r="H17" s="181"/>
      <c r="I17" s="176"/>
      <c r="J17" s="29"/>
      <c r="K17" s="13"/>
      <c r="L17" s="13"/>
      <c r="M17" s="85"/>
      <c r="N17" s="322"/>
      <c r="O17" s="85"/>
      <c r="P17" s="76"/>
      <c r="Q17" s="76"/>
      <c r="R17" s="76"/>
      <c r="S17" s="76"/>
      <c r="V17" s="123" t="s">
        <v>40</v>
      </c>
      <c r="W17" s="118"/>
      <c r="X17" s="118"/>
      <c r="Y17" s="118"/>
      <c r="Z17" s="118"/>
      <c r="AA17" s="118"/>
      <c r="AB17" s="118"/>
      <c r="AC17" s="118"/>
      <c r="AD17" s="118"/>
      <c r="AE17" s="118" t="s">
        <v>1</v>
      </c>
      <c r="AF17" s="118" t="s">
        <v>1</v>
      </c>
      <c r="AG17" s="120" t="s">
        <v>1</v>
      </c>
    </row>
    <row r="18" spans="1:33" x14ac:dyDescent="0.25">
      <c r="A18" s="51" t="s">
        <v>48</v>
      </c>
      <c r="B18" s="29"/>
      <c r="C18" s="52">
        <f>MIN(I35:I42)</f>
        <v>195</v>
      </c>
      <c r="D18" s="51"/>
      <c r="E18" s="220"/>
      <c r="F18" s="173"/>
      <c r="G18" s="220"/>
      <c r="H18" s="173"/>
      <c r="I18" s="220"/>
      <c r="J18" s="29"/>
      <c r="K18" s="13"/>
      <c r="L18" s="13"/>
      <c r="M18" s="85"/>
      <c r="N18" s="322"/>
      <c r="O18" s="85"/>
      <c r="P18" s="76"/>
      <c r="Q18" s="76"/>
      <c r="R18" s="76"/>
      <c r="S18" s="76"/>
      <c r="V18" s="123" t="s">
        <v>43</v>
      </c>
      <c r="W18" s="118"/>
      <c r="X18" s="118"/>
      <c r="Y18" s="118"/>
      <c r="Z18" s="118"/>
      <c r="AA18" s="118"/>
      <c r="AB18" s="118"/>
      <c r="AC18" s="118"/>
      <c r="AD18" s="118"/>
      <c r="AE18" s="118" t="s">
        <v>1</v>
      </c>
      <c r="AF18" s="118" t="s">
        <v>1</v>
      </c>
      <c r="AG18" s="120" t="s">
        <v>1</v>
      </c>
    </row>
    <row r="19" spans="1:33" ht="15.75" thickBot="1" x14ac:dyDescent="0.3">
      <c r="A19" s="55"/>
      <c r="B19" s="190"/>
      <c r="C19" s="56"/>
      <c r="D19" s="60"/>
      <c r="E19" s="177"/>
      <c r="F19" s="223"/>
      <c r="G19" s="177"/>
      <c r="H19" s="223"/>
      <c r="I19" s="177"/>
      <c r="K19" s="13"/>
      <c r="L19" s="13"/>
      <c r="M19" s="85"/>
      <c r="N19" s="322"/>
      <c r="O19" s="85"/>
      <c r="P19" s="76"/>
      <c r="Q19" s="76"/>
      <c r="R19" s="76"/>
      <c r="S19" s="76"/>
      <c r="V19" s="576" t="s">
        <v>47</v>
      </c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131"/>
    </row>
    <row r="20" spans="1:33" x14ac:dyDescent="0.25">
      <c r="A20" s="29"/>
      <c r="B20" s="30"/>
      <c r="C20" s="30"/>
      <c r="D20" s="222"/>
      <c r="E20" s="174"/>
      <c r="F20" s="29"/>
      <c r="G20" s="30"/>
      <c r="H20" s="175"/>
      <c r="I20" s="222"/>
      <c r="P20" s="85"/>
    </row>
    <row r="21" spans="1:33" x14ac:dyDescent="0.25">
      <c r="A21" s="29"/>
      <c r="B21" s="30"/>
      <c r="C21" s="30"/>
      <c r="D21" s="31"/>
      <c r="E21" s="34"/>
      <c r="F21" s="29"/>
      <c r="G21" s="30"/>
      <c r="H21" s="30"/>
      <c r="I21" s="31"/>
      <c r="J21" s="34"/>
    </row>
    <row r="22" spans="1:33" x14ac:dyDescent="0.25">
      <c r="A22" s="29"/>
      <c r="B22" s="30"/>
      <c r="C22" s="30"/>
      <c r="D22" s="31"/>
      <c r="E22" s="32"/>
      <c r="F22" s="29"/>
      <c r="G22" s="30"/>
      <c r="H22" s="30"/>
      <c r="I22" s="31"/>
      <c r="J22" s="32"/>
    </row>
    <row r="23" spans="1:33" x14ac:dyDescent="0.25">
      <c r="A23" s="29"/>
      <c r="B23" s="30"/>
      <c r="C23" s="30"/>
      <c r="D23" s="31"/>
      <c r="E23" s="32"/>
    </row>
    <row r="24" spans="1:33" x14ac:dyDescent="0.25">
      <c r="A24" s="29"/>
      <c r="B24" s="30"/>
      <c r="C24" s="30"/>
      <c r="D24" s="31"/>
      <c r="E24" s="32"/>
    </row>
    <row r="25" spans="1:33" ht="15.75" thickBot="1" x14ac:dyDescent="0.3">
      <c r="A25" s="20"/>
      <c r="D25" s="20"/>
      <c r="E25" s="13"/>
    </row>
    <row r="26" spans="1:33" x14ac:dyDescent="0.25">
      <c r="A26" s="572" t="s">
        <v>54</v>
      </c>
      <c r="B26" s="530" t="s">
        <v>55</v>
      </c>
      <c r="C26" s="530" t="s">
        <v>56</v>
      </c>
      <c r="D26" s="530" t="s">
        <v>57</v>
      </c>
      <c r="E26" s="530" t="s">
        <v>58</v>
      </c>
      <c r="F26" s="530" t="s">
        <v>59</v>
      </c>
      <c r="G26" s="530" t="s">
        <v>60</v>
      </c>
      <c r="H26" s="527" t="s">
        <v>61</v>
      </c>
      <c r="I26" s="525" t="s">
        <v>62</v>
      </c>
      <c r="J26" s="525" t="s">
        <v>63</v>
      </c>
      <c r="K26" s="523" t="s">
        <v>78</v>
      </c>
      <c r="L26" s="523" t="s">
        <v>79</v>
      </c>
      <c r="M26" s="523" t="s">
        <v>66</v>
      </c>
      <c r="N26" s="523" t="s">
        <v>67</v>
      </c>
      <c r="O26" s="523"/>
      <c r="P26" s="525" t="s">
        <v>68</v>
      </c>
      <c r="Q26" s="526"/>
    </row>
    <row r="27" spans="1:33" ht="15.75" thickBot="1" x14ac:dyDescent="0.3">
      <c r="A27" s="573"/>
      <c r="B27" s="531"/>
      <c r="C27" s="531"/>
      <c r="D27" s="531"/>
      <c r="E27" s="531"/>
      <c r="F27" s="531"/>
      <c r="G27" s="531"/>
      <c r="H27" s="528"/>
      <c r="I27" s="571"/>
      <c r="J27" s="571"/>
      <c r="K27" s="524"/>
      <c r="L27" s="524"/>
      <c r="M27" s="524"/>
      <c r="N27" s="524"/>
      <c r="O27" s="524"/>
      <c r="P27" s="97" t="s">
        <v>69</v>
      </c>
      <c r="Q27" s="98" t="s">
        <v>70</v>
      </c>
      <c r="R27" s="6"/>
      <c r="S27" s="6"/>
    </row>
    <row r="28" spans="1:33" ht="43.5" customHeight="1" x14ac:dyDescent="0.25">
      <c r="A28" s="456">
        <v>9</v>
      </c>
      <c r="B28" s="578" t="s">
        <v>133</v>
      </c>
      <c r="C28" s="462" t="s">
        <v>56</v>
      </c>
      <c r="D28" s="462">
        <v>15</v>
      </c>
      <c r="E28" s="226" t="s">
        <v>134</v>
      </c>
      <c r="F28" s="140" t="s">
        <v>135</v>
      </c>
      <c r="G28" s="304" t="s">
        <v>124</v>
      </c>
      <c r="H28" s="305" t="s">
        <v>71</v>
      </c>
      <c r="I28" s="306">
        <v>120</v>
      </c>
      <c r="J28" s="537">
        <f>AVERAGE(I28:I34)</f>
        <v>263.32857142857142</v>
      </c>
      <c r="K28" s="541">
        <f>J28*1.25</f>
        <v>329.16071428571428</v>
      </c>
      <c r="L28" s="581">
        <f>75%*J28</f>
        <v>197.49642857142857</v>
      </c>
      <c r="M28" s="164" t="str">
        <f t="shared" ref="M28:M34" si="0">IF(I28&gt;K$28,"EXCESSIVAMENTE ELEVADO",IF(I28&lt;L$28,"INEXEQUÍVEL","VÁLIDO"))</f>
        <v>INEXEQUÍVEL</v>
      </c>
      <c r="N28" s="323">
        <f>I28/J28</f>
        <v>0.45570444311832042</v>
      </c>
      <c r="O28" s="359" t="s">
        <v>75</v>
      </c>
      <c r="P28" s="582">
        <f>TRUNC(MEDIAN(I31:I32),2)</f>
        <v>225</v>
      </c>
      <c r="Q28" s="558">
        <f>D28*P28</f>
        <v>3375</v>
      </c>
    </row>
    <row r="29" spans="1:33" ht="38.25" x14ac:dyDescent="0.25">
      <c r="A29" s="456"/>
      <c r="B29" s="578"/>
      <c r="C29" s="462"/>
      <c r="D29" s="462"/>
      <c r="E29" s="136" t="s">
        <v>132</v>
      </c>
      <c r="F29" s="92" t="s">
        <v>144</v>
      </c>
      <c r="G29" s="159" t="s">
        <v>123</v>
      </c>
      <c r="H29" s="159" t="s">
        <v>71</v>
      </c>
      <c r="I29" s="291">
        <v>143.30000000000001</v>
      </c>
      <c r="J29" s="537"/>
      <c r="K29" s="541"/>
      <c r="L29" s="581"/>
      <c r="M29" s="164" t="str">
        <f t="shared" si="0"/>
        <v>INEXEQUÍVEL</v>
      </c>
      <c r="N29" s="324">
        <f>(I34-J28)/J28</f>
        <v>0.87978082786307166</v>
      </c>
      <c r="O29" s="359" t="s">
        <v>75</v>
      </c>
      <c r="P29" s="582"/>
      <c r="Q29" s="558"/>
    </row>
    <row r="30" spans="1:33" ht="38.25" x14ac:dyDescent="0.25">
      <c r="A30" s="456"/>
      <c r="B30" s="578"/>
      <c r="C30" s="462"/>
      <c r="D30" s="462"/>
      <c r="E30" s="226" t="s">
        <v>134</v>
      </c>
      <c r="F30" s="140" t="s">
        <v>135</v>
      </c>
      <c r="G30" s="18" t="s">
        <v>121</v>
      </c>
      <c r="H30" s="159" t="s">
        <v>73</v>
      </c>
      <c r="I30" s="291">
        <v>185</v>
      </c>
      <c r="J30" s="537"/>
      <c r="K30" s="541"/>
      <c r="L30" s="581"/>
      <c r="M30" s="164" t="str">
        <f t="shared" si="0"/>
        <v>INEXEQUÍVEL</v>
      </c>
      <c r="N30" s="330">
        <f>I30/J28</f>
        <v>0.70254434980741065</v>
      </c>
      <c r="O30" s="359" t="s">
        <v>75</v>
      </c>
      <c r="P30" s="582"/>
      <c r="Q30" s="558"/>
    </row>
    <row r="31" spans="1:33" ht="31.5" x14ac:dyDescent="0.25">
      <c r="A31" s="456"/>
      <c r="B31" s="578"/>
      <c r="C31" s="462"/>
      <c r="D31" s="462"/>
      <c r="E31" s="226" t="s">
        <v>134</v>
      </c>
      <c r="F31" s="140" t="s">
        <v>135</v>
      </c>
      <c r="G31" s="159" t="s">
        <v>127</v>
      </c>
      <c r="H31" s="226" t="s">
        <v>71</v>
      </c>
      <c r="I31" s="303">
        <v>220</v>
      </c>
      <c r="J31" s="537"/>
      <c r="K31" s="541"/>
      <c r="L31" s="581"/>
      <c r="M31" s="164" t="str">
        <f t="shared" si="0"/>
        <v>VÁLIDO</v>
      </c>
      <c r="N31" s="325"/>
      <c r="O31" s="239"/>
      <c r="P31" s="582"/>
      <c r="Q31" s="558"/>
    </row>
    <row r="32" spans="1:33" ht="30" x14ac:dyDescent="0.25">
      <c r="A32" s="438"/>
      <c r="B32" s="579"/>
      <c r="C32" s="435"/>
      <c r="D32" s="435"/>
      <c r="E32" s="226" t="s">
        <v>134</v>
      </c>
      <c r="F32" s="140" t="s">
        <v>135</v>
      </c>
      <c r="G32" s="254" t="s">
        <v>125</v>
      </c>
      <c r="H32" s="159" t="s">
        <v>71</v>
      </c>
      <c r="I32" s="291">
        <v>230</v>
      </c>
      <c r="J32" s="537"/>
      <c r="K32" s="541"/>
      <c r="L32" s="581"/>
      <c r="M32" s="164" t="str">
        <f t="shared" si="0"/>
        <v>VÁLIDO</v>
      </c>
      <c r="N32" s="325"/>
      <c r="O32" s="239"/>
      <c r="P32" s="582"/>
      <c r="Q32" s="558"/>
    </row>
    <row r="33" spans="1:17" ht="51" x14ac:dyDescent="0.25">
      <c r="A33" s="438"/>
      <c r="B33" s="579"/>
      <c r="C33" s="435"/>
      <c r="D33" s="435"/>
      <c r="E33" s="226" t="s">
        <v>134</v>
      </c>
      <c r="F33" s="140" t="s">
        <v>135</v>
      </c>
      <c r="G33" s="300" t="s">
        <v>123</v>
      </c>
      <c r="H33" s="159" t="s">
        <v>71</v>
      </c>
      <c r="I33" s="291">
        <v>450</v>
      </c>
      <c r="J33" s="537"/>
      <c r="K33" s="541"/>
      <c r="L33" s="581"/>
      <c r="M33" s="164" t="str">
        <f t="shared" si="0"/>
        <v>EXCESSIVAMENTE ELEVADO</v>
      </c>
      <c r="N33" s="326">
        <f>(I33-J28)/J28</f>
        <v>0.70889166169370155</v>
      </c>
      <c r="O33" s="239" t="s">
        <v>108</v>
      </c>
      <c r="P33" s="582"/>
      <c r="Q33" s="558"/>
    </row>
    <row r="34" spans="1:17" ht="55.5" customHeight="1" thickBot="1" x14ac:dyDescent="0.3">
      <c r="A34" s="458"/>
      <c r="B34" s="580"/>
      <c r="C34" s="455"/>
      <c r="D34" s="455"/>
      <c r="E34" s="161" t="s">
        <v>134</v>
      </c>
      <c r="F34" s="231" t="s">
        <v>135</v>
      </c>
      <c r="G34" s="253" t="s">
        <v>138</v>
      </c>
      <c r="H34" s="232" t="s">
        <v>71</v>
      </c>
      <c r="I34" s="307">
        <v>495</v>
      </c>
      <c r="J34" s="538"/>
      <c r="K34" s="542"/>
      <c r="L34" s="581"/>
      <c r="M34" s="164" t="str">
        <f t="shared" si="0"/>
        <v>EXCESSIVAMENTE ELEVADO</v>
      </c>
      <c r="N34" s="326">
        <f>(I34-J28)/J28</f>
        <v>0.87978082786307166</v>
      </c>
      <c r="O34" s="213" t="s">
        <v>108</v>
      </c>
      <c r="P34" s="582"/>
      <c r="Q34" s="558"/>
    </row>
    <row r="35" spans="1:17" ht="39" customHeight="1" thickBot="1" x14ac:dyDescent="0.3">
      <c r="A35" s="585">
        <v>10</v>
      </c>
      <c r="B35" s="586" t="s">
        <v>120</v>
      </c>
      <c r="C35" s="461" t="s">
        <v>56</v>
      </c>
      <c r="D35" s="461">
        <v>2</v>
      </c>
      <c r="E35" s="162" t="s">
        <v>134</v>
      </c>
      <c r="F35" s="140" t="s">
        <v>135</v>
      </c>
      <c r="G35" s="162" t="s">
        <v>127</v>
      </c>
      <c r="H35" s="159" t="s">
        <v>71</v>
      </c>
      <c r="I35" s="309">
        <v>195</v>
      </c>
      <c r="J35" s="537">
        <f>AVERAGE(I35:I42)</f>
        <v>588.125</v>
      </c>
      <c r="K35" s="541">
        <f>J35*1.25</f>
        <v>735.15625</v>
      </c>
      <c r="L35" s="584">
        <f>75%*J35</f>
        <v>441.09375</v>
      </c>
      <c r="M35" s="167" t="str">
        <f t="shared" ref="M35:M42" si="1">IF(I35&gt;K$35,"EXCESSIVAMENTE ELEVADO",IF(I35&lt;L$35,"Inexequível","VÁLIDO"))</f>
        <v>Inexequível</v>
      </c>
      <c r="N35" s="327">
        <f>I35/J35</f>
        <v>0.33156216790648246</v>
      </c>
      <c r="O35" s="359" t="s">
        <v>75</v>
      </c>
      <c r="P35" s="566">
        <v>588.13</v>
      </c>
      <c r="Q35" s="548">
        <f>D35*P35</f>
        <v>1176.26</v>
      </c>
    </row>
    <row r="36" spans="1:17" ht="39" customHeight="1" thickBot="1" x14ac:dyDescent="0.3">
      <c r="A36" s="555"/>
      <c r="B36" s="578"/>
      <c r="C36" s="462"/>
      <c r="D36" s="462"/>
      <c r="E36" s="226" t="s">
        <v>134</v>
      </c>
      <c r="F36" s="140" t="s">
        <v>135</v>
      </c>
      <c r="G36" s="18" t="s">
        <v>121</v>
      </c>
      <c r="H36" s="159" t="s">
        <v>73</v>
      </c>
      <c r="I36" s="309">
        <v>320</v>
      </c>
      <c r="J36" s="537"/>
      <c r="K36" s="541"/>
      <c r="L36" s="545"/>
      <c r="M36" s="167" t="str">
        <f t="shared" si="1"/>
        <v>Inexequível</v>
      </c>
      <c r="N36" s="328">
        <f>I36/J35</f>
        <v>0.54410201912858658</v>
      </c>
      <c r="O36" s="359" t="s">
        <v>75</v>
      </c>
      <c r="P36" s="567"/>
      <c r="Q36" s="522"/>
    </row>
    <row r="37" spans="1:17" ht="39" customHeight="1" thickBot="1" x14ac:dyDescent="0.3">
      <c r="A37" s="555"/>
      <c r="B37" s="578"/>
      <c r="C37" s="462"/>
      <c r="D37" s="462"/>
      <c r="E37" s="226" t="s">
        <v>134</v>
      </c>
      <c r="F37" s="140" t="s">
        <v>135</v>
      </c>
      <c r="G37" s="18" t="s">
        <v>125</v>
      </c>
      <c r="H37" s="159" t="s">
        <v>71</v>
      </c>
      <c r="I37" s="309">
        <v>350</v>
      </c>
      <c r="J37" s="537"/>
      <c r="K37" s="541"/>
      <c r="L37" s="545"/>
      <c r="M37" s="167" t="str">
        <f t="shared" si="1"/>
        <v>Inexequível</v>
      </c>
      <c r="N37" s="329">
        <f>I37/J35</f>
        <v>0.59511158342189163</v>
      </c>
      <c r="O37" s="359" t="s">
        <v>75</v>
      </c>
      <c r="P37" s="567"/>
      <c r="Q37" s="522"/>
    </row>
    <row r="38" spans="1:17" ht="39" customHeight="1" thickBot="1" x14ac:dyDescent="0.3">
      <c r="A38" s="555"/>
      <c r="B38" s="578"/>
      <c r="C38" s="462"/>
      <c r="D38" s="462"/>
      <c r="E38" s="136" t="s">
        <v>132</v>
      </c>
      <c r="F38" s="147" t="s">
        <v>144</v>
      </c>
      <c r="G38" s="254" t="s">
        <v>123</v>
      </c>
      <c r="H38" s="159" t="s">
        <v>71</v>
      </c>
      <c r="I38" s="308">
        <v>350</v>
      </c>
      <c r="J38" s="537"/>
      <c r="K38" s="541"/>
      <c r="L38" s="545"/>
      <c r="M38" s="167" t="str">
        <f t="shared" si="1"/>
        <v>Inexequível</v>
      </c>
      <c r="N38" s="329">
        <f>I38/J35</f>
        <v>0.59511158342189163</v>
      </c>
      <c r="O38" s="359" t="s">
        <v>75</v>
      </c>
      <c r="P38" s="567"/>
      <c r="Q38" s="522"/>
    </row>
    <row r="39" spans="1:17" ht="39" customHeight="1" thickBot="1" x14ac:dyDescent="0.3">
      <c r="A39" s="555"/>
      <c r="B39" s="578"/>
      <c r="C39" s="462"/>
      <c r="D39" s="462"/>
      <c r="E39" s="158" t="s">
        <v>134</v>
      </c>
      <c r="F39" s="141" t="s">
        <v>136</v>
      </c>
      <c r="G39" s="300" t="s">
        <v>138</v>
      </c>
      <c r="H39" s="226" t="s">
        <v>71</v>
      </c>
      <c r="I39" s="311">
        <v>680</v>
      </c>
      <c r="J39" s="537"/>
      <c r="K39" s="541"/>
      <c r="L39" s="545"/>
      <c r="M39" s="167" t="str">
        <f t="shared" si="1"/>
        <v>VÁLIDO</v>
      </c>
      <c r="N39" s="329"/>
      <c r="O39" s="247"/>
      <c r="P39" s="567"/>
      <c r="Q39" s="522"/>
    </row>
    <row r="40" spans="1:17" ht="51.75" thickBot="1" x14ac:dyDescent="0.3">
      <c r="A40" s="555"/>
      <c r="B40" s="578"/>
      <c r="C40" s="462"/>
      <c r="D40" s="462"/>
      <c r="E40" s="226" t="s">
        <v>134</v>
      </c>
      <c r="F40" s="140" t="s">
        <v>135</v>
      </c>
      <c r="G40" s="251" t="s">
        <v>128</v>
      </c>
      <c r="H40" s="159" t="s">
        <v>71</v>
      </c>
      <c r="I40" s="310">
        <v>760</v>
      </c>
      <c r="J40" s="537"/>
      <c r="K40" s="541"/>
      <c r="L40" s="545"/>
      <c r="M40" s="167" t="str">
        <f t="shared" si="1"/>
        <v>EXCESSIVAMENTE ELEVADO</v>
      </c>
      <c r="N40" s="330">
        <f>(I40-J35)/J35</f>
        <v>0.29224229543039321</v>
      </c>
      <c r="O40" s="94" t="s">
        <v>108</v>
      </c>
      <c r="P40" s="567"/>
      <c r="Q40" s="522"/>
    </row>
    <row r="41" spans="1:17" ht="51.75" thickBot="1" x14ac:dyDescent="0.3">
      <c r="A41" s="555"/>
      <c r="B41" s="578"/>
      <c r="C41" s="462"/>
      <c r="D41" s="462"/>
      <c r="E41" s="226" t="s">
        <v>134</v>
      </c>
      <c r="F41" s="140" t="s">
        <v>135</v>
      </c>
      <c r="G41" s="252" t="s">
        <v>123</v>
      </c>
      <c r="H41" s="159" t="s">
        <v>71</v>
      </c>
      <c r="I41" s="308">
        <v>900</v>
      </c>
      <c r="J41" s="537"/>
      <c r="K41" s="541"/>
      <c r="L41" s="545"/>
      <c r="M41" s="167" t="str">
        <f t="shared" si="1"/>
        <v>EXCESSIVAMENTE ELEVADO</v>
      </c>
      <c r="N41" s="330">
        <f>(I41-J35)/J35</f>
        <v>0.53028692879914985</v>
      </c>
      <c r="O41" s="216" t="s">
        <v>108</v>
      </c>
      <c r="P41" s="582"/>
      <c r="Q41" s="522"/>
    </row>
    <row r="42" spans="1:17" ht="51.75" thickBot="1" x14ac:dyDescent="0.3">
      <c r="A42" s="555"/>
      <c r="B42" s="578"/>
      <c r="C42" s="462"/>
      <c r="D42" s="462"/>
      <c r="E42" s="226" t="s">
        <v>134</v>
      </c>
      <c r="F42" s="140" t="s">
        <v>135</v>
      </c>
      <c r="G42" s="251" t="s">
        <v>124</v>
      </c>
      <c r="H42" s="226" t="s">
        <v>71</v>
      </c>
      <c r="I42" s="309">
        <v>1150</v>
      </c>
      <c r="J42" s="537"/>
      <c r="K42" s="541"/>
      <c r="L42" s="545"/>
      <c r="M42" s="167" t="str">
        <f t="shared" si="1"/>
        <v>EXCESSIVAMENTE ELEVADO</v>
      </c>
      <c r="N42" s="331">
        <f>(I42-J35)/J35</f>
        <v>0.95536663124335808</v>
      </c>
      <c r="O42" s="217" t="s">
        <v>108</v>
      </c>
      <c r="P42" s="582"/>
      <c r="Q42" s="522"/>
    </row>
    <row r="43" spans="1:17" ht="41.25" customHeight="1" thickBot="1" x14ac:dyDescent="0.3">
      <c r="A43" s="583" t="s">
        <v>81</v>
      </c>
      <c r="B43" s="583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243">
        <f>SUM(Q28:Q42)</f>
        <v>4551.26</v>
      </c>
    </row>
  </sheetData>
  <mergeCells count="38">
    <mergeCell ref="A43:P43"/>
    <mergeCell ref="L35:L42"/>
    <mergeCell ref="P35:P42"/>
    <mergeCell ref="Q35:Q42"/>
    <mergeCell ref="A35:A42"/>
    <mergeCell ref="B35:B42"/>
    <mergeCell ref="C35:C42"/>
    <mergeCell ref="D35:D42"/>
    <mergeCell ref="J35:J42"/>
    <mergeCell ref="K35:K42"/>
    <mergeCell ref="K28:K34"/>
    <mergeCell ref="L28:L34"/>
    <mergeCell ref="P28:P34"/>
    <mergeCell ref="Q28:Q34"/>
    <mergeCell ref="I26:I27"/>
    <mergeCell ref="J26:J27"/>
    <mergeCell ref="K26:K27"/>
    <mergeCell ref="L26:L27"/>
    <mergeCell ref="M26:M27"/>
    <mergeCell ref="N26:O27"/>
    <mergeCell ref="A28:A34"/>
    <mergeCell ref="B28:B34"/>
    <mergeCell ref="C28:C34"/>
    <mergeCell ref="D28:D34"/>
    <mergeCell ref="J28:J34"/>
    <mergeCell ref="W14:AE14"/>
    <mergeCell ref="V19:AF19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</mergeCells>
  <conditionalFormatting sqref="M26:N42">
    <cfRule type="containsText" dxfId="38" priority="100" operator="containsText" text="Excessivamente elevado">
      <formula>NOT(ISERROR(SEARCH("Excessivamente elevado",M26)))</formula>
    </cfRule>
  </conditionalFormatting>
  <conditionalFormatting sqref="M28:M42">
    <cfRule type="containsText" dxfId="37" priority="102" operator="containsText" text="Válido">
      <formula>NOT(ISERROR(SEARCH("Válido",M28)))</formula>
    </cfRule>
    <cfRule type="containsText" dxfId="36" priority="103" operator="containsText" text="Inexequível">
      <formula>NOT(ISERROR(SEARCH("Inexequível",M28)))</formula>
    </cfRule>
  </conditionalFormatting>
  <conditionalFormatting sqref="M28:N42">
    <cfRule type="containsText" priority="65" operator="containsText" text="Excessivamente elevado">
      <formula>NOT(ISERROR(SEARCH("Excessivamente elevado",M28)))</formula>
    </cfRule>
    <cfRule type="cellIs" dxfId="35" priority="87" operator="lessThan">
      <formula>"K$25"</formula>
    </cfRule>
    <cfRule type="cellIs" dxfId="34" priority="88" operator="greaterThan">
      <formula>"J&amp;25"</formula>
    </cfRule>
    <cfRule type="cellIs" dxfId="33" priority="90" operator="greaterThan">
      <formula>"J$25"</formula>
    </cfRule>
  </conditionalFormatting>
  <conditionalFormatting sqref="N28:N42">
    <cfRule type="containsText" dxfId="32" priority="91" operator="containsText" text="Excessivamente elevado">
      <formula>NOT(ISERROR(SEARCH("Excessivamente elevado",N28)))</formula>
    </cfRule>
    <cfRule type="containsText" dxfId="31" priority="93" operator="containsText" text="Válido">
      <formula>NOT(ISERROR(SEARCH("Válido",N28)))</formula>
    </cfRule>
    <cfRule type="containsText" dxfId="30" priority="94" operator="containsText" text="Inexequível">
      <formula>NOT(ISERROR(SEARCH("Inexequível",N28)))</formula>
    </cfRule>
  </conditionalFormatting>
  <conditionalFormatting sqref="N35:N39">
    <cfRule type="cellIs" dxfId="29" priority="78" operator="lessThan">
      <formula>"K$25"</formula>
    </cfRule>
    <cfRule type="cellIs" dxfId="28" priority="79" operator="greaterThan">
      <formula>"J&amp;25"</formula>
    </cfRule>
    <cfRule type="cellIs" dxfId="27" priority="81" operator="greaterThan">
      <formula>"J$25"</formula>
    </cfRule>
    <cfRule type="containsText" dxfId="26" priority="82" operator="containsText" text="Excessivamente elevado">
      <formula>NOT(ISERROR(SEARCH("Excessivamente elevado",N35)))</formula>
    </cfRule>
    <cfRule type="containsText" dxfId="25" priority="84" operator="containsText" text="Válido">
      <formula>NOT(ISERROR(SEARCH("Válido",N35)))</formula>
    </cfRule>
    <cfRule type="containsText" dxfId="24" priority="85" operator="containsText" text="Inexequível">
      <formula>NOT(ISERROR(SEARCH("Inexequível",N35)))</formula>
    </cfRule>
    <cfRule type="aboveAverage" dxfId="23" priority="86" aboveAverage="0"/>
  </conditionalFormatting>
  <conditionalFormatting sqref="N40:N42">
    <cfRule type="containsText" dxfId="22" priority="153" operator="containsText" text="Válido">
      <formula>NOT(ISERROR(SEARCH("Válido",N40)))</formula>
    </cfRule>
    <cfRule type="containsText" dxfId="21" priority="154" operator="containsText" text="Inexequível">
      <formula>NOT(ISERROR(SEARCH("Inexequível",N40)))</formula>
    </cfRule>
    <cfRule type="aboveAverage" dxfId="20" priority="155" aboveAverage="0"/>
  </conditionalFormatting>
  <conditionalFormatting sqref="P6:R6">
    <cfRule type="containsText" dxfId="19" priority="105" operator="containsText" text="Excessivamente elevado">
      <formula>NOT(ISERROR(SEARCH("Excessivamente elevado",P6)))</formula>
    </cfRule>
  </conditionalFormatting>
  <conditionalFormatting sqref="N33:N34">
    <cfRule type="aboveAverage" dxfId="18" priority="4294" aboveAverage="0"/>
  </conditionalFormatting>
  <conditionalFormatting sqref="M34">
    <cfRule type="aboveAverage" dxfId="17" priority="4575" aboveAverage="0"/>
  </conditionalFormatting>
  <conditionalFormatting sqref="N28:N33">
    <cfRule type="aboveAverage" dxfId="16" priority="4600" aboveAverage="0"/>
  </conditionalFormatting>
  <conditionalFormatting sqref="M28:M34">
    <cfRule type="aboveAverage" dxfId="15" priority="4655" aboveAverage="0"/>
  </conditionalFormatting>
  <conditionalFormatting sqref="M35:M42">
    <cfRule type="aboveAverage" dxfId="14" priority="4656" aboveAverage="0"/>
  </conditionalFormatting>
  <conditionalFormatting sqref="O28">
    <cfRule type="cellIs" dxfId="13" priority="13" operator="lessThan">
      <formula>"K$25"</formula>
    </cfRule>
    <cfRule type="cellIs" dxfId="12" priority="14" operator="greaterThan">
      <formula>"J&amp;25"</formula>
    </cfRule>
  </conditionalFormatting>
  <conditionalFormatting sqref="O29">
    <cfRule type="cellIs" dxfId="11" priority="11" operator="lessThan">
      <formula>"K$25"</formula>
    </cfRule>
    <cfRule type="cellIs" dxfId="10" priority="12" operator="greaterThan">
      <formula>"J&amp;25"</formula>
    </cfRule>
  </conditionalFormatting>
  <conditionalFormatting sqref="O30">
    <cfRule type="cellIs" dxfId="9" priority="9" operator="lessThan">
      <formula>"K$25"</formula>
    </cfRule>
    <cfRule type="cellIs" dxfId="8" priority="10" operator="greaterThan">
      <formula>"J&amp;25"</formula>
    </cfRule>
  </conditionalFormatting>
  <conditionalFormatting sqref="O35">
    <cfRule type="cellIs" dxfId="7" priority="7" operator="lessThan">
      <formula>"K$25"</formula>
    </cfRule>
    <cfRule type="cellIs" dxfId="6" priority="8" operator="greaterThan">
      <formula>"J&amp;25"</formula>
    </cfRule>
  </conditionalFormatting>
  <conditionalFormatting sqref="O36">
    <cfRule type="cellIs" dxfId="5" priority="5" operator="lessThan">
      <formula>"K$25"</formula>
    </cfRule>
    <cfRule type="cellIs" dxfId="4" priority="6" operator="greaterThan">
      <formula>"J&amp;25"</formula>
    </cfRule>
  </conditionalFormatting>
  <conditionalFormatting sqref="O37">
    <cfRule type="cellIs" dxfId="3" priority="3" operator="lessThan">
      <formula>"K$25"</formula>
    </cfRule>
    <cfRule type="cellIs" dxfId="2" priority="4" operator="greaterThan">
      <formula>"J&amp;25"</formula>
    </cfRule>
  </conditionalFormatting>
  <conditionalFormatting sqref="O38">
    <cfRule type="cellIs" dxfId="1" priority="1" operator="lessThan">
      <formula>"K$25"</formula>
    </cfRule>
    <cfRule type="cellIs" dxfId="0" priority="2" operator="greaterThan">
      <formula>"J&amp;25"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587" t="s">
        <v>84</v>
      </c>
      <c r="B1" s="588"/>
      <c r="C1" s="588"/>
      <c r="D1" s="588"/>
      <c r="E1" s="588"/>
      <c r="F1" s="588"/>
      <c r="G1" s="588"/>
      <c r="H1" s="588"/>
    </row>
    <row r="2" spans="1:9" s="6" customFormat="1" ht="30" x14ac:dyDescent="0.25">
      <c r="A2" s="9" t="s">
        <v>54</v>
      </c>
      <c r="B2" s="9" t="s">
        <v>85</v>
      </c>
      <c r="C2" s="11" t="s">
        <v>86</v>
      </c>
      <c r="D2" s="10" t="s">
        <v>87</v>
      </c>
      <c r="E2" s="10" t="s">
        <v>88</v>
      </c>
      <c r="F2" s="12" t="s">
        <v>62</v>
      </c>
      <c r="G2" s="12" t="s">
        <v>89</v>
      </c>
      <c r="H2" s="9" t="s">
        <v>90</v>
      </c>
      <c r="I2" s="2" t="s">
        <v>91</v>
      </c>
    </row>
    <row r="3" spans="1:9" ht="135" x14ac:dyDescent="0.25">
      <c r="A3" s="8">
        <v>122</v>
      </c>
      <c r="B3" s="7">
        <v>4016</v>
      </c>
      <c r="C3" s="21" t="s">
        <v>92</v>
      </c>
      <c r="D3" s="18" t="s">
        <v>93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94</v>
      </c>
      <c r="D4" s="18" t="s">
        <v>95</v>
      </c>
      <c r="E4" s="1">
        <v>1</v>
      </c>
      <c r="F4" s="16">
        <v>194.93</v>
      </c>
      <c r="G4" s="15">
        <f>F4*E4</f>
        <v>194.93</v>
      </c>
      <c r="H4" s="19"/>
      <c r="I4" s="3" t="s">
        <v>96</v>
      </c>
    </row>
    <row r="5" spans="1:9" ht="105" x14ac:dyDescent="0.25">
      <c r="A5" s="8">
        <v>124</v>
      </c>
      <c r="B5" s="7"/>
      <c r="C5" s="21" t="s">
        <v>97</v>
      </c>
      <c r="D5" s="18" t="s">
        <v>98</v>
      </c>
      <c r="E5" s="1">
        <v>2</v>
      </c>
      <c r="F5" s="16">
        <v>116.59</v>
      </c>
      <c r="G5" s="15">
        <f>F5*E5</f>
        <v>233.18</v>
      </c>
      <c r="H5" s="19"/>
      <c r="I5" s="3" t="s">
        <v>99</v>
      </c>
    </row>
    <row r="6" spans="1:9" x14ac:dyDescent="0.25">
      <c r="C6" s="589" t="s">
        <v>100</v>
      </c>
      <c r="D6" s="589"/>
      <c r="E6" s="589"/>
      <c r="F6" s="589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6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1">
    <tabColor theme="8" tint="-0.249977111117893"/>
    <pageSetUpPr fitToPage="1"/>
  </sheetPr>
  <dimension ref="A1:N15"/>
  <sheetViews>
    <sheetView tabSelected="1" workbookViewId="0">
      <pane ySplit="2" topLeftCell="A3" activePane="bottomLeft" state="frozen"/>
      <selection pane="bottomLeft" activeCell="I15" sqref="I15"/>
    </sheetView>
  </sheetViews>
  <sheetFormatPr defaultRowHeight="15" x14ac:dyDescent="0.25"/>
  <cols>
    <col min="1" max="1" width="12.7109375" style="23" customWidth="1"/>
    <col min="2" max="2" width="17.28515625" style="24" customWidth="1"/>
    <col min="3" max="3" width="20.140625" style="24" customWidth="1"/>
    <col min="4" max="4" width="18.42578125" customWidth="1"/>
  </cols>
  <sheetData>
    <row r="1" spans="1:14" x14ac:dyDescent="0.25">
      <c r="A1"/>
      <c r="B1"/>
      <c r="C1"/>
    </row>
    <row r="2" spans="1:14" x14ac:dyDescent="0.25">
      <c r="A2"/>
      <c r="B2" s="43" t="s">
        <v>101</v>
      </c>
      <c r="C2" s="43"/>
      <c r="D2" s="40"/>
    </row>
    <row r="3" spans="1:14" x14ac:dyDescent="0.25">
      <c r="B3" s="26" t="s">
        <v>102</v>
      </c>
      <c r="C3" s="26" t="s">
        <v>103</v>
      </c>
      <c r="D3" s="41"/>
    </row>
    <row r="4" spans="1:14" ht="15.75" thickBot="1" x14ac:dyDescent="0.3">
      <c r="B4" s="22" t="s">
        <v>104</v>
      </c>
      <c r="C4" s="58">
        <f>'LOTE 1 - PLACAS'!Q73</f>
        <v>38064.9</v>
      </c>
      <c r="D4" s="41"/>
    </row>
    <row r="5" spans="1:14" x14ac:dyDescent="0.25">
      <c r="B5" s="22" t="s">
        <v>105</v>
      </c>
      <c r="C5" s="39">
        <f>'LOTE 2 - MOLDURAS'!Q40</f>
        <v>34840.64666666666</v>
      </c>
      <c r="D5" s="41"/>
    </row>
    <row r="6" spans="1:14" x14ac:dyDescent="0.25">
      <c r="B6" s="22" t="s">
        <v>106</v>
      </c>
      <c r="C6" s="39">
        <f>'LOTE 3 - PLACA E TROFEU SERJF'!Q43</f>
        <v>4551.26</v>
      </c>
      <c r="D6" s="41"/>
    </row>
    <row r="7" spans="1:14" ht="23.45" customHeight="1" x14ac:dyDescent="0.25">
      <c r="B7" s="44" t="s">
        <v>107</v>
      </c>
      <c r="C7" s="57">
        <f>SUM(C4:C6)</f>
        <v>77456.806666666656</v>
      </c>
      <c r="D7" s="42"/>
    </row>
    <row r="8" spans="1:14" ht="18.600000000000001" customHeight="1" x14ac:dyDescent="0.25"/>
    <row r="9" spans="1:14" ht="16.899999999999999" customHeight="1" x14ac:dyDescent="0.25"/>
    <row r="10" spans="1:14" ht="97.5" customHeight="1" x14ac:dyDescent="0.25">
      <c r="A10" s="590" t="s">
        <v>145</v>
      </c>
      <c r="B10" s="591"/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2"/>
    </row>
    <row r="12" spans="1:14" x14ac:dyDescent="0.25">
      <c r="D12" s="593"/>
      <c r="E12" s="593"/>
      <c r="F12" s="593"/>
    </row>
    <row r="13" spans="1:14" x14ac:dyDescent="0.25">
      <c r="C13" s="24" t="s">
        <v>109</v>
      </c>
      <c r="D13" s="593"/>
      <c r="E13" s="593"/>
      <c r="F13" s="593"/>
    </row>
    <row r="14" spans="1:14" ht="27" customHeight="1" x14ac:dyDescent="0.25">
      <c r="C14" s="24" t="s">
        <v>110</v>
      </c>
      <c r="D14" s="594"/>
      <c r="E14" s="594"/>
      <c r="F14" s="594"/>
      <c r="G14" s="45"/>
    </row>
    <row r="15" spans="1:14" x14ac:dyDescent="0.25">
      <c r="C15" s="24" t="s">
        <v>137</v>
      </c>
    </row>
  </sheetData>
  <mergeCells count="4">
    <mergeCell ref="A10:N10"/>
    <mergeCell ref="D12:F12"/>
    <mergeCell ref="D13:F13"/>
    <mergeCell ref="D14:F14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3" ma:contentTypeDescription="Crie um novo documento." ma:contentTypeScope="" ma:versionID="fa6a8242256222432d52a3f996d5d922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05b5541fdf3a66954176f49ba734a941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  <ds:schemaRef ds:uri="7674b5d5-5d7b-4936-a314-ab804280fe7e"/>
    <ds:schemaRef ds:uri="d24f8861-b641-4a7d-8939-db33b24aee54"/>
  </ds:schemaRefs>
</ds:datastoreItem>
</file>

<file path=customXml/itemProps3.xml><?xml version="1.0" encoding="utf-8"?>
<ds:datastoreItem xmlns:ds="http://schemas.openxmlformats.org/officeDocument/2006/customXml" ds:itemID="{FDC9EF72-B1BC-42D6-831A-A4D8122C5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7674b5d5-5d7b-4936-a314-ab804280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LOTE 1 - PLACAS</vt:lpstr>
      <vt:lpstr>LOTE 2 - MOLDURAS</vt:lpstr>
      <vt:lpstr>LOTE 3 - PLACA E TROFEU SERJF</vt:lpstr>
      <vt:lpstr>GRUPO - 19</vt:lpstr>
      <vt:lpstr>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Walter Rodrigues Ferreira</cp:lastModifiedBy>
  <cp:revision/>
  <dcterms:created xsi:type="dcterms:W3CDTF">2020-01-27T17:52:42Z</dcterms:created>
  <dcterms:modified xsi:type="dcterms:W3CDTF">2023-06-26T19:57:03Z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  <property fmtid="{D5CDD505-2E9C-101B-9397-08002B2CF9AE}" pid="3" name="MediaServiceImageTags">
    <vt:lpwstr/>
  </property>
</Properties>
</file>