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W:\SUCOP\SELITA\CPL 2023\03. Licitações\PE 08.2023 - Apoio técnico especializado para GRÁFICA - 0002913-11.2022.4.90.8000\1 - Minuta de edital\"/>
    </mc:Choice>
  </mc:AlternateContent>
  <xr:revisionPtr revIDLastSave="0" documentId="8_{4A3F8D21-4CD4-4852-9EC7-0B6307E5345A}" xr6:coauthVersionLast="47" xr6:coauthVersionMax="47" xr10:uidLastSave="{00000000-0000-0000-0000-000000000000}"/>
  <bookViews>
    <workbookView xWindow="-28920" yWindow="-120" windowWidth="29040" windowHeight="15840" tabRatio="694" activeTab="6" xr2:uid="{00000000-000D-0000-FFFF-FFFF00000000}"/>
  </bookViews>
  <sheets>
    <sheet name="Quadro-Resumo Postos" sheetId="2" r:id="rId1"/>
    <sheet name="Impressor of set" sheetId="14" r:id="rId2"/>
    <sheet name="Cortador Gráfico" sheetId="17" r:id="rId3"/>
    <sheet name="Bloquista-Oper Acabamento" sheetId="18" r:id="rId4"/>
    <sheet name="Editor Eletronico-Diagramador" sheetId="19" r:id="rId5"/>
    <sheet name="Anexo V Uniformes" sheetId="20" r:id="rId6"/>
    <sheet name="Anexo VI EPIS" sheetId="21" r:id="rId7"/>
  </sheets>
  <externalReferences>
    <externalReference r:id="rId8"/>
  </externalReferences>
  <definedNames>
    <definedName name="ADM">'[1]1 Formação de Preço '!$E$3</definedName>
    <definedName name="_xlnm.Print_Area" localSheetId="5">'Anexo V Uniformes'!$A$1:$L$20</definedName>
    <definedName name="_xlnm.Print_Area" localSheetId="6">'Anexo VI EPIS'!$A$1:$K$32</definedName>
    <definedName name="LUCROS">'[1]1 Formação de Preço '!$E$4</definedName>
    <definedName name="Print_Area" localSheetId="5">'Anexo V Uniformes'!$A$1:$F$20</definedName>
    <definedName name="Print_Area" localSheetId="6">'Anexo VI EPIS'!$A$1:$E$1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C13" i="20"/>
  <c r="C14" i="20"/>
  <c r="D28" i="21"/>
  <c r="E28" i="21" s="1"/>
  <c r="D27" i="21"/>
  <c r="E27" i="21" s="1"/>
  <c r="D26" i="21"/>
  <c r="E26" i="21" s="1"/>
  <c r="D25" i="21"/>
  <c r="E25" i="21" s="1"/>
  <c r="D24" i="21"/>
  <c r="E24" i="21" s="1"/>
  <c r="D18" i="21"/>
  <c r="E18" i="21" s="1"/>
  <c r="D17" i="21"/>
  <c r="E17" i="21" s="1"/>
  <c r="D16" i="21"/>
  <c r="E16" i="21" s="1"/>
  <c r="D15" i="21"/>
  <c r="E15" i="21" s="1"/>
  <c r="D9" i="21"/>
  <c r="E9" i="21" s="1"/>
  <c r="D8" i="21"/>
  <c r="E8" i="21" s="1"/>
  <c r="D7" i="21"/>
  <c r="E7" i="21" s="1"/>
  <c r="D6" i="21"/>
  <c r="E6" i="21" s="1"/>
  <c r="D5" i="21"/>
  <c r="E5" i="21" s="1"/>
  <c r="D4" i="21"/>
  <c r="E4" i="21" s="1"/>
  <c r="C4" i="20"/>
  <c r="E4" i="20" s="1"/>
  <c r="C5" i="20"/>
  <c r="E5" i="20"/>
  <c r="F5" i="20" s="1"/>
  <c r="C6" i="20"/>
  <c r="E6" i="20"/>
  <c r="F6" i="20" s="1"/>
  <c r="C7" i="20"/>
  <c r="E7" i="20" s="1"/>
  <c r="F7" i="20" s="1"/>
  <c r="E13" i="20"/>
  <c r="F13" i="20" s="1"/>
  <c r="E14" i="20"/>
  <c r="F14" i="20" s="1"/>
  <c r="C15" i="20"/>
  <c r="E15" i="20" s="1"/>
  <c r="F15" i="20" s="1"/>
  <c r="C16" i="20"/>
  <c r="E16" i="20" s="1"/>
  <c r="F16" i="20" s="1"/>
  <c r="C17" i="20"/>
  <c r="E17" i="20"/>
  <c r="F17" i="20"/>
  <c r="C18" i="20"/>
  <c r="E18" i="20"/>
  <c r="F18" i="20"/>
  <c r="E19" i="21" l="1"/>
  <c r="E20" i="21" s="1"/>
  <c r="E29" i="21"/>
  <c r="E30" i="21" s="1"/>
  <c r="E10" i="21"/>
  <c r="E11" i="21" s="1"/>
  <c r="F8" i="20"/>
  <c r="F9" i="20" s="1"/>
  <c r="F4" i="20"/>
  <c r="F19" i="20"/>
  <c r="F20" i="20" s="1"/>
  <c r="D111" i="19"/>
  <c r="D135" i="19" s="1"/>
  <c r="C121" i="19"/>
  <c r="C120" i="19"/>
  <c r="C119" i="19" s="1"/>
  <c r="C124" i="19" s="1"/>
  <c r="D102" i="19"/>
  <c r="C97" i="19"/>
  <c r="C91" i="19"/>
  <c r="C42" i="19"/>
  <c r="C73" i="19" s="1"/>
  <c r="C27" i="19"/>
  <c r="D19" i="19"/>
  <c r="C121" i="18"/>
  <c r="C120" i="18"/>
  <c r="C119" i="18" s="1"/>
  <c r="C124" i="18" s="1"/>
  <c r="D111" i="18"/>
  <c r="D135" i="18" s="1"/>
  <c r="D102" i="18"/>
  <c r="C97" i="18"/>
  <c r="C91" i="18"/>
  <c r="D56" i="18"/>
  <c r="D64" i="18" s="1"/>
  <c r="C42" i="18"/>
  <c r="C73" i="18" s="1"/>
  <c r="C27" i="18"/>
  <c r="D19" i="18"/>
  <c r="D26" i="18" s="1"/>
  <c r="C121" i="17"/>
  <c r="C120" i="17"/>
  <c r="C119" i="17"/>
  <c r="C124" i="17" s="1"/>
  <c r="D111" i="17"/>
  <c r="D135" i="17" s="1"/>
  <c r="C97" i="17"/>
  <c r="D102" i="17" s="1"/>
  <c r="C91" i="17"/>
  <c r="C42" i="17"/>
  <c r="C73" i="17" s="1"/>
  <c r="C27" i="17"/>
  <c r="D19" i="17"/>
  <c r="D56" i="19" l="1"/>
  <c r="D64" i="19" s="1"/>
  <c r="C76" i="19"/>
  <c r="D131" i="19"/>
  <c r="D26" i="19"/>
  <c r="D25" i="19"/>
  <c r="D27" i="19" s="1"/>
  <c r="D62" i="19" s="1"/>
  <c r="C76" i="18"/>
  <c r="D25" i="18"/>
  <c r="D27" i="18" s="1"/>
  <c r="D35" i="18" s="1"/>
  <c r="D131" i="18"/>
  <c r="D56" i="17"/>
  <c r="D64" i="17" s="1"/>
  <c r="C76" i="17"/>
  <c r="D25" i="17"/>
  <c r="D131" i="17"/>
  <c r="D26" i="17"/>
  <c r="D37" i="18" l="1"/>
  <c r="D71" i="18"/>
  <c r="D40" i="18"/>
  <c r="D75" i="18"/>
  <c r="D35" i="19"/>
  <c r="D71" i="19"/>
  <c r="D74" i="19"/>
  <c r="D90" i="19"/>
  <c r="D86" i="19"/>
  <c r="D37" i="19"/>
  <c r="D70" i="19"/>
  <c r="D41" i="19"/>
  <c r="D69" i="19"/>
  <c r="D34" i="19"/>
  <c r="D39" i="19"/>
  <c r="D75" i="19"/>
  <c r="D89" i="19"/>
  <c r="D85" i="19"/>
  <c r="D36" i="19"/>
  <c r="D88" i="19"/>
  <c r="D87" i="19"/>
  <c r="D72" i="19"/>
  <c r="D38" i="19"/>
  <c r="D40" i="19"/>
  <c r="D73" i="19"/>
  <c r="D87" i="18"/>
  <c r="D62" i="18"/>
  <c r="D34" i="18"/>
  <c r="D86" i="18"/>
  <c r="D88" i="18"/>
  <c r="D74" i="18"/>
  <c r="D36" i="18"/>
  <c r="D73" i="18"/>
  <c r="D70" i="18"/>
  <c r="D90" i="18"/>
  <c r="D69" i="18"/>
  <c r="D41" i="18"/>
  <c r="D38" i="18"/>
  <c r="D39" i="18"/>
  <c r="D72" i="18"/>
  <c r="D89" i="18"/>
  <c r="D85" i="18"/>
  <c r="D27" i="17"/>
  <c r="D91" i="19" l="1"/>
  <c r="D101" i="19" s="1"/>
  <c r="D103" i="19" s="1"/>
  <c r="D134" i="19" s="1"/>
  <c r="D42" i="19"/>
  <c r="D63" i="19" s="1"/>
  <c r="D65" i="19" s="1"/>
  <c r="D132" i="19" s="1"/>
  <c r="D76" i="19"/>
  <c r="D133" i="19" s="1"/>
  <c r="D42" i="18"/>
  <c r="D63" i="18" s="1"/>
  <c r="D65" i="18" s="1"/>
  <c r="D132" i="18" s="1"/>
  <c r="D76" i="18"/>
  <c r="D133" i="18" s="1"/>
  <c r="D91" i="18"/>
  <c r="D101" i="18" s="1"/>
  <c r="D103" i="18" s="1"/>
  <c r="D134" i="18" s="1"/>
  <c r="D62" i="17"/>
  <c r="D87" i="17"/>
  <c r="D71" i="17"/>
  <c r="D39" i="17"/>
  <c r="D36" i="17"/>
  <c r="D75" i="17"/>
  <c r="D70" i="17"/>
  <c r="D73" i="17"/>
  <c r="D35" i="17"/>
  <c r="D40" i="17"/>
  <c r="D88" i="17"/>
  <c r="D90" i="17"/>
  <c r="D69" i="17"/>
  <c r="D86" i="17"/>
  <c r="D74" i="17"/>
  <c r="D85" i="17"/>
  <c r="D72" i="17"/>
  <c r="D34" i="17"/>
  <c r="D38" i="17"/>
  <c r="D41" i="17"/>
  <c r="D89" i="17"/>
  <c r="D37" i="17"/>
  <c r="N54" i="14"/>
  <c r="T48" i="14"/>
  <c r="M31" i="14"/>
  <c r="I83" i="14"/>
  <c r="S45" i="14"/>
  <c r="D91" i="17" l="1"/>
  <c r="D101" i="17" s="1"/>
  <c r="D103" i="17" s="1"/>
  <c r="D134" i="17" s="1"/>
  <c r="D136" i="19"/>
  <c r="D136" i="18"/>
  <c r="D76" i="17"/>
  <c r="D133" i="17" s="1"/>
  <c r="D42" i="17"/>
  <c r="D63" i="17" s="1"/>
  <c r="D65" i="17" s="1"/>
  <c r="D132" i="17" s="1"/>
  <c r="I32" i="14"/>
  <c r="C27" i="14"/>
  <c r="C121" i="14"/>
  <c r="C120" i="14"/>
  <c r="D111" i="14"/>
  <c r="D135" i="14" s="1"/>
  <c r="C97" i="14"/>
  <c r="D102" i="14" s="1"/>
  <c r="C91" i="14"/>
  <c r="C42" i="14"/>
  <c r="C73" i="14" s="1"/>
  <c r="D19" i="14"/>
  <c r="D25" i="14" s="1"/>
  <c r="D136" i="17" l="1"/>
  <c r="D118" i="17" s="1"/>
  <c r="D118" i="19"/>
  <c r="D117" i="19"/>
  <c r="D118" i="18"/>
  <c r="D117" i="18"/>
  <c r="D56" i="14"/>
  <c r="D64" i="14" s="1"/>
  <c r="C119" i="14"/>
  <c r="C124" i="14" s="1"/>
  <c r="C76" i="14"/>
  <c r="D131" i="14"/>
  <c r="D26" i="14"/>
  <c r="D27" i="14" s="1"/>
  <c r="D119" i="18" l="1"/>
  <c r="D124" i="18" s="1"/>
  <c r="D137" i="18" s="1"/>
  <c r="D138" i="18" s="1"/>
  <c r="D117" i="17"/>
  <c r="D123" i="17" s="1"/>
  <c r="D123" i="19"/>
  <c r="D119" i="19"/>
  <c r="D124" i="19" s="1"/>
  <c r="D137" i="19" s="1"/>
  <c r="D138" i="19" s="1"/>
  <c r="D123" i="18"/>
  <c r="D72" i="14"/>
  <c r="D34" i="14"/>
  <c r="D85" i="14"/>
  <c r="D90" i="14"/>
  <c r="D39" i="14"/>
  <c r="D41" i="14"/>
  <c r="D36" i="14"/>
  <c r="D71" i="14"/>
  <c r="D37" i="14"/>
  <c r="D40" i="14"/>
  <c r="D70" i="14"/>
  <c r="D35" i="14"/>
  <c r="D74" i="14"/>
  <c r="D88" i="14"/>
  <c r="D75" i="14"/>
  <c r="D86" i="14"/>
  <c r="D89" i="14"/>
  <c r="D69" i="14"/>
  <c r="D62" i="14"/>
  <c r="D38" i="14"/>
  <c r="D73" i="14"/>
  <c r="D87" i="14"/>
  <c r="D119" i="17" l="1"/>
  <c r="D124" i="17" s="1"/>
  <c r="D137" i="17" s="1"/>
  <c r="D138" i="17" s="1"/>
  <c r="H138" i="19"/>
  <c r="H139" i="19" s="1"/>
  <c r="C10" i="2"/>
  <c r="E10" i="2" s="1"/>
  <c r="H138" i="18"/>
  <c r="H139" i="18" s="1"/>
  <c r="C9" i="2"/>
  <c r="E9" i="2" s="1"/>
  <c r="D76" i="14"/>
  <c r="D133" i="14" s="1"/>
  <c r="D42" i="14"/>
  <c r="D63" i="14" s="1"/>
  <c r="D65" i="14" s="1"/>
  <c r="D132" i="14" s="1"/>
  <c r="D91" i="14"/>
  <c r="D101" i="14" s="1"/>
  <c r="D103" i="14" s="1"/>
  <c r="D134" i="14" s="1"/>
  <c r="C8" i="2" l="1"/>
  <c r="D136" i="14"/>
  <c r="D118" i="14" l="1"/>
  <c r="D117" i="14"/>
  <c r="D123" i="14" l="1"/>
  <c r="D119" i="14"/>
  <c r="D124" i="14" s="1"/>
  <c r="D137" i="14" s="1"/>
  <c r="D138" i="14" l="1"/>
  <c r="H138" i="14" l="1"/>
  <c r="H139" i="14" s="1"/>
  <c r="C7" i="2"/>
  <c r="E7" i="2" s="1"/>
  <c r="E11" i="2" s="1"/>
  <c r="E12" i="2" s="1"/>
</calcChain>
</file>

<file path=xl/sharedStrings.xml><?xml version="1.0" encoding="utf-8"?>
<sst xmlns="http://schemas.openxmlformats.org/spreadsheetml/2006/main" count="968" uniqueCount="202">
  <si>
    <t>QUADRO-RESUMO DO VALOR DOS SERVIÇOS</t>
  </si>
  <si>
    <t>Tipo de Serviço</t>
  </si>
  <si>
    <t xml:space="preserve">Valor unitário por posto de trabalho </t>
  </si>
  <si>
    <t>Qtde. de Postos</t>
  </si>
  <si>
    <t>Valor mensal por posto</t>
  </si>
  <si>
    <t>(A)</t>
  </si>
  <si>
    <t>(B)</t>
  </si>
  <si>
    <t>(C)</t>
  </si>
  <si>
    <t>(D) = (B x C)</t>
  </si>
  <si>
    <t>I</t>
  </si>
  <si>
    <t>Valor Mensal dos Serviços (I + II + N)</t>
  </si>
  <si>
    <t>PLANILHA DE CUSTOS E FORMAÇÃO DE PREÇOS</t>
  </si>
  <si>
    <t>Dados para composição dos custos referentes a mão de obra</t>
  </si>
  <si>
    <t>Tipo de Serviço (mesmo serviço com características distintas)</t>
  </si>
  <si>
    <t>Classificação Brasileira de Ocupações (CBO)</t>
  </si>
  <si>
    <t>Salário da Categoria Profissional</t>
  </si>
  <si>
    <t>Sindicato da Categoria Profissional (vinculada à execução contratual)</t>
  </si>
  <si>
    <t>Data-Base da Categoria (dia/mês/ano)</t>
  </si>
  <si>
    <t>Nº da Convenção Coletiva de trabalho (CCT)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</si>
  <si>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</si>
  <si>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</si>
  <si>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</si>
  <si>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</si>
  <si>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</si>
  <si>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</si>
  <si>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 xml:space="preserve">Adicional de Periculosidade </t>
  </si>
  <si>
    <t>-</t>
  </si>
  <si>
    <t>C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</si>
  <si>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</si>
  <si>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</si>
  <si>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</si>
  <si>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</si>
  <si>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</si>
  <si>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</si>
  <si>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</si>
  <si>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</si>
  <si>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 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</si>
  <si>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</si>
  <si>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</si>
  <si>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</si>
  <si>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</si>
  <si>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</si>
  <si>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Nota 1: Como a planilha de custos e formação de preços é calculada mensalmente, provisiona-se proporcionalmente 1/11 (um onze avos) dos valores referentes a gratificação natalina, férias e adicional de férias. (Redação dada pela Instrução Normativa CJF nº 1, de 2016)</t>
  </si>
  <si>
    <t>Nota 2: O adicional de férias contido no Submódulo 2.1 corresponde a 1/3 (um terço) da remuneração que por sua vez é divido por 11 (onze) conforme Nota 1 acima.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</si>
  <si>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</si>
  <si>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</si>
  <si>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</si>
  <si>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</si>
  <si>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</si>
  <si>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RATAjustado (RAT x FAP)</t>
  </si>
  <si>
    <t>SESC ou SESI</t>
  </si>
  <si>
    <t>SENAI - SENAC</t>
  </si>
  <si>
    <t>SEBRAE</t>
  </si>
  <si>
    <t>G</t>
  </si>
  <si>
    <t>INCRA</t>
  </si>
  <si>
    <t>H</t>
  </si>
  <si>
    <t>FGTS</t>
  </si>
  <si>
    <t>Nota 1: O percentual do INSS poderá sofrer alteração de acordo com a "Desoneração da Folha de Pagamento" (Lei 12.546/2011).</t>
  </si>
  <si>
    <t>Nota 2: Os percentuais dos encargos previdenciários, do FGTS e demais contribuições são aqueles estabelecidos pela legislação vigente.</t>
  </si>
  <si>
    <t>Nota 3: O RAT a depender do grau de risco do serviço irá variar entre 1%, para risco leve, de 2%, para risco médio, e de 3% de risco grave. Deverá ser ajustado ao fator acidentário previdenciário (FAP).</t>
  </si>
  <si>
    <t>Nota 4: Esses percentuais incidem sobre o Módulo 1, o Submódulo 2.1.</t>
  </si>
  <si>
    <t>Nota 5: Os percentuais do Submódulo 2.2 já incidem sobre remuneração, 13º salário, férias e adicional de férias.</t>
  </si>
  <si>
    <t>Submódulo 2.3 - Benefícios Mensais e Diários.</t>
  </si>
  <si>
    <t>2.3</t>
  </si>
  <si>
    <t>Benefícios Mensais e Diários</t>
  </si>
  <si>
    <t>Dias úteis</t>
  </si>
  <si>
    <t>Assistência Médica e Familiar</t>
  </si>
  <si>
    <t>Assistência Odontológica</t>
  </si>
  <si>
    <t>Assistência Funeral</t>
  </si>
  <si>
    <t>Nota 1: O valor informado deverá ser o custo real do benefício (descontado o valor eventualmente pago pelo empregado).</t>
  </si>
  <si>
    <t>Nota 2: Observar a previsão dos benefícios contidos em Acordos, Convenções e Dissídios Coletivos de Trabalho..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</si>
  <si>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</si>
  <si>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</si>
  <si>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</si>
  <si>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</si>
  <si>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</si>
  <si>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</si>
  <si>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</si>
  <si>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</si>
  <si>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</si>
  <si>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</si>
  <si>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Multa do FGTS</t>
  </si>
  <si>
    <t>Nota 2: Os percentuais do Módulo 3 já incidem sobre remuneração, 13º salário, férias e adicional de férias.</t>
  </si>
  <si>
    <t>Módulo 4 - Custo de Reposição do Profissional Ausente</t>
  </si>
  <si>
    <t>Nota 1: Os itens que contemplam o módulo 4 se referem ao custo dos dias trabalhados pelo repositor/substituto, quando o empregado alocado na prestação de serviço estiver ausente, conforme as previsões estabelecidas na legislação.</t>
  </si>
  <si>
    <t>Submódulo 4.1 - Substituto nas Ausências Legais</t>
  </si>
  <si>
    <t>4.1</t>
  </si>
  <si>
    <t>Substituto nas Ausências Legais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</si>
  <si>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</si>
  <si>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</si>
  <si>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</si>
  <si>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</si>
  <si>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(licença por doença)</t>
  </si>
  <si>
    <t>Nota 1: Os percentuais do Submódulo 4.1 já incidem sobre remuneração, 13º salário, férias e adicional de férias.</t>
  </si>
  <si>
    <t>Submódulo 4.2 - Substituto na Intrajornada</t>
  </si>
  <si>
    <t>4.2</t>
  </si>
  <si>
    <t>Substituto na Intrajornada 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</si>
  <si>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</si>
  <si>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</si>
  <si>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</si>
  <si>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Substituto na Intrajornada</t>
  </si>
  <si>
    <t>Módulo 5 - Insumos Diversos</t>
  </si>
  <si>
    <t>Insumos Diversos</t>
  </si>
  <si>
    <t>Uniformes</t>
  </si>
  <si>
    <t xml:space="preserve">Materiais </t>
  </si>
  <si>
    <t xml:space="preserve"> 2,16 + 29,30</t>
  </si>
  <si>
    <t>Equipamentos</t>
  </si>
  <si>
    <t>Nota: Valores mensais por empregado.</t>
  </si>
  <si>
    <t>Módulo 6 - Custos Indiretos, Tributos e Lucro</t>
  </si>
  <si>
    <t>Regime de tributação:</t>
  </si>
  <si>
    <t>Custos Indiretos, Tributos e Lucro</t>
  </si>
  <si>
    <t>Custos Indiretos</t>
  </si>
  <si>
    <t>Lucro</t>
  </si>
  <si>
    <t>Tributos (C.1 + C.2 + C.3)</t>
  </si>
  <si>
    <t xml:space="preserve">C.1. </t>
  </si>
  <si>
    <t>Tributos Federais (PIS)</t>
  </si>
  <si>
    <t>C.2.</t>
  </si>
  <si>
    <t>Tributos Federais (COFINS)</t>
  </si>
  <si>
    <t>C.3.</t>
  </si>
  <si>
    <t>Tributos Estaduais/Municipais (ISS)</t>
  </si>
  <si>
    <t>Contribuição Previdenciária sobre a Receita Bruta - CPRB</t>
  </si>
  <si>
    <t>Nota 1: Custos Indiretos, Tributos e Lucro por empregado.</t>
  </si>
  <si>
    <t>Nota 2: A empresa que indicar "desoneração" do Submódulo 2.2 deverá incluir uma rubrica para tributação da Contribuição Previdenciária sobre a Receita Bruta - CPRB.</t>
  </si>
  <si>
    <t>QUADRO-RESUMO DO CUSTO POR EMPREGADO</t>
  </si>
  <si>
    <t>Mão de obra vinculada à execução contratual (valor por empregado)</t>
  </si>
  <si>
    <t>Valor(R$)</t>
  </si>
  <si>
    <t>Subtotal (A + B +C+ D+E)</t>
  </si>
  <si>
    <t>Valor Total por Empregado / Posto</t>
  </si>
  <si>
    <r>
      <rPr>
        <b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 xml:space="preserve">:
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. O valor da remuneração (Módulo I - A) foi definido com base na média dos salários praticados em contratos com objeto similar de órgãos/entidas da Administração Pública
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. Os valores desta simulação referente ao auxílio-alimentação, assistência médica e odontológica (Sub-módulo 2.3) foram incluídos com base da Convenção Coletiva da Categoria (DF000037/2023).
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. Os percentuais dos Módulo 2 - Submódulo 1 (13º salário e adicional de férias), Submódulo 2 (encargos previdenciários, FGTS e outras contribuições), Submódulo 3 (Benefícios Mensais E Diários), Módulo 3 - Provisão para rescisão e Módulo 4- Custo de Reposição do Profissional Ausente utilizados foram com base nas orientações da Planilha de Custo e Formação de Preços da IN 5/2017-MPOG e Nota Técnica n. 1/2013-CJF
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. Os percentuais dos valores do Módulo 6 – custos indiretos, lucro e tributos - foram extraídos da Nota Técnica n. 1/2013-CJF.</t>
    </r>
  </si>
  <si>
    <t>VALOR TOTAL (60 meses)</t>
  </si>
  <si>
    <t>Lucro real</t>
  </si>
  <si>
    <t>Nota 3: O referencial para estimativa dos percentuais de Custos Indiretos e Lucro é a Nota Técnica n. 01/2013 do CJF</t>
  </si>
  <si>
    <t>Substituto na cobertura de Férias (sem substituição)</t>
  </si>
  <si>
    <t>Nota 3: Levando em consideração a vigência contratual prevista no art. 106 da Lei nº 14.133, de 1º de abril de 2021, a rubrica férias tem como objetivo principal suprir a necessidade do pagamento das férias remuneradas ao final do contrato de 12 meses.</t>
  </si>
  <si>
    <t>Nota 1: O percentual de 1,94% indicado no Aviso Prévio Trabalhado (Alínea D) torna-se custo não renovável decorridos 12 meses. Assim, este percentual será alterado para 0,194% após 12 meses de vigência do contrato, considerando que é plurianual. O licitante poderá cotar percentual diferente do indicado na alínea D (1,94%), desde que com as devidas justificativas.</t>
  </si>
  <si>
    <t>=</t>
  </si>
  <si>
    <t>Impressor Off Set até Meia Folha</t>
  </si>
  <si>
    <t>ver benefícios CCT</t>
  </si>
  <si>
    <t xml:space="preserve">                                  </t>
  </si>
  <si>
    <t>Adicional de Insalubridade (percentual 20% / piso R$ 1.509,61)</t>
  </si>
  <si>
    <t>Auxílio-Refeição/Alimentação (R$ 22,54 - R$ 2,25)</t>
  </si>
  <si>
    <t>Auxilio creche 20% do salário normativo (mulheres)</t>
  </si>
  <si>
    <t>1º/8/2022</t>
  </si>
  <si>
    <t>UNIFORMES</t>
  </si>
  <si>
    <t>Tipo de Uniforme</t>
  </si>
  <si>
    <t>Qtd</t>
  </si>
  <si>
    <t>Valor Unitário</t>
  </si>
  <si>
    <t xml:space="preserve"> Valor Total
Semestre</t>
  </si>
  <si>
    <t>Valor Anual</t>
  </si>
  <si>
    <t>CAMISA - 100% algodão – tipo gola polo com 02 (dois) botões, manga curta, bolso lado esquerdo, na cor branca.</t>
  </si>
  <si>
    <t>Total anual</t>
  </si>
  <si>
    <t>Total mensal</t>
  </si>
  <si>
    <t>Valores estimados no atual T.A da Saga Serviços</t>
  </si>
  <si>
    <t xml:space="preserve">Total </t>
  </si>
  <si>
    <t xml:space="preserve">Orçamento - internet </t>
  </si>
  <si>
    <t>Tipo de EPI</t>
  </si>
  <si>
    <t>Categorias: Impressor Off Set até Meia Folha; Cortador Gráfico; Bloquista/Operador de Acabamento</t>
  </si>
  <si>
    <t>CATEGORIA: Editor Eletrônico/Diagramador</t>
  </si>
  <si>
    <t>CALÇA SOCIAL - com dois bolsos na frente tipo faca e dois bolsos traseiros.</t>
  </si>
  <si>
    <t>CAMISA SOCIAL - em tecido, gola com entretela, 100% algodão.</t>
  </si>
  <si>
    <t>Unid.</t>
  </si>
  <si>
    <t>Peça</t>
  </si>
  <si>
    <t>Par</t>
  </si>
  <si>
    <t>Gravata: em tecido 100% poliéster.</t>
  </si>
  <si>
    <t>Paletó - em tecido de microfibra, externo e interno 100% poliéster,
sendo o paletó forrado internamente, inclusive manga em tecido tipo cetim.</t>
  </si>
  <si>
    <t>SAPATO - Modelo social, em pelica, cor preta, provida de palmilha
acolchoada, com salto em borracha e solado em couro com proteção antiderrapante.</t>
  </si>
  <si>
    <t>MEIAS SOCIAL – 100% algodão, cor preta</t>
  </si>
  <si>
    <t>und.</t>
  </si>
  <si>
    <t>Qtd.
60 meses</t>
  </si>
  <si>
    <t>Total  60 (sessenta) meses</t>
  </si>
  <si>
    <t xml:space="preserve"> Valor Total
60 meses</t>
  </si>
  <si>
    <t>Qtd
60 meses</t>
  </si>
  <si>
    <t>Máscara semi-facial contra vapores orgânicos</t>
  </si>
  <si>
    <t>Máscaras descartável contra poeira</t>
  </si>
  <si>
    <t>Protetores Auricular Tipo Plug</t>
  </si>
  <si>
    <t>Óculos de segurança</t>
  </si>
  <si>
    <t>Protetor auditivo Circum Auricular Tipo Concha</t>
  </si>
  <si>
    <t>Pares de Luvas de látex nitrílico, resistente a produtos químicos</t>
  </si>
  <si>
    <t>EPIs Impressor Off Set até meia folha</t>
  </si>
  <si>
    <t>EPIs - Bloquista/Operador de Acabamento</t>
  </si>
  <si>
    <t>EPIs - Cortador Gráfico</t>
  </si>
  <si>
    <t>Pares de luvas resistentes a solventes e produtos químicos utilizados em gráficas</t>
  </si>
  <si>
    <t>Sindicato dos Trabalhadores nas Indústrias Gráficas no Distrito Federal</t>
  </si>
  <si>
    <t>DF000518/2022</t>
  </si>
  <si>
    <t>Materiais (EPIs)</t>
  </si>
  <si>
    <t>Bloquista /Operador de Acabamento</t>
  </si>
  <si>
    <t>Cortador Gráfico</t>
  </si>
  <si>
    <t>Editor Eletrônico/Diagramador</t>
  </si>
  <si>
    <t xml:space="preserve">Adicional de Insalubridade </t>
  </si>
  <si>
    <t>Impressor Off Set até meia folha</t>
  </si>
  <si>
    <t xml:space="preserve">Cortador Gráfico	</t>
  </si>
  <si>
    <t>Bloquista/Operador de Acabamento</t>
  </si>
  <si>
    <r>
      <rPr>
        <b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 xml:space="preserve">:
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. O valor da remuneração (Módulo I - A) foi definido com base na média dos salários praticados em contratos com objeto similar de órgãos/entidas da Administração Pública
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. Os valores desta simulação referente ao auxílio-alimentação, assistência médica e odontológica (Sub-módulo 2.3) foram incluídos com base da Convenção Coletiva da Categoria (DF000518/2022).
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. Os percentuais dos Módulo 2 - Submódulo 1 (13º salário e adicional de férias), Submódulo 2 (encargos previdenciários, FGTS e outras contribuições), Submódulo 3 (Benefícios Mensais E Diários), Módulo 3 - Provisão para rescisão e Módulo 4- Custo de Reposição do Profissional Ausente utilizados foram com base nas orientações da Planilha de Custo e Formação de Preços da IN 5/2017-MPOG e Nota Técnica n. 1/2013-CJF
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. Os percentuais dos valores do Módulo 6 – custos indiretos, lucro e tributos - foram extraídos da Nota Técnica n. 1/2013-CJF.</t>
    </r>
  </si>
  <si>
    <t>MEIAS - 100% algodão, preta.</t>
  </si>
  <si>
    <t>CALÇA - Jeans azul. Confeccionada em tecido algodão poliéster, tipo brim, padrão ou similar.</t>
  </si>
  <si>
    <r>
      <rPr>
        <b/>
        <sz val="10.5"/>
        <color rgb="FF000000"/>
        <rFont val="Arial"/>
        <family val="2"/>
      </rPr>
      <t>Objeto</t>
    </r>
    <r>
      <rPr>
        <sz val="10.5"/>
        <color rgb="FF000000"/>
        <rFont val="Arial"/>
        <family val="2"/>
      </rPr>
      <t xml:space="preserve">: Contratação de empresa especializada para a cessão de mão de obra para operacionalização de serviços gráficos, com a disponibilização de postos de trabalho, conforme o presente Termo de Referência e seus anexos, compreendendo: a) Serviço de Impressor Off Set, até Meia Folha; b) Serviço de Cortador Gráfico, em guilhotina automática e programável; c) Serviço de Bloquista/Operador de Acabamento; e d) Serviço de Editor Eletrônico/Diagramador. </t>
    </r>
  </si>
  <si>
    <t>Nota 1: O Módulo 1 refere-se ao valor mensal devido ao empregado pela prestação do serviço no período de 12 meses.
Nota 2: Observar o salário-base indicado no termo de referência (tabela item 2.1.5)</t>
  </si>
  <si>
    <t>Transporte (2 de 3,80 + 2 de 5,50) - 6%x salário-base</t>
  </si>
  <si>
    <r>
      <t xml:space="preserve">Transporte </t>
    </r>
    <r>
      <rPr>
        <sz val="8"/>
        <color theme="1"/>
        <rFont val="Arial"/>
        <family val="2"/>
      </rPr>
      <t>(2 de 3,80 + 2 de 5,50) (2 de 3,80 + 2 de 5,50) -  6%x salário-base</t>
    </r>
  </si>
  <si>
    <t>Transporte (2 de 3,80 + 2 de 5,50) -  6%x salário-base</t>
  </si>
  <si>
    <t>Transporte (2 de 3,80 + 2 de 5,50)  -  6%x salário-base</t>
  </si>
  <si>
    <t>Equipamentos de Proteção Individual - EPIs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</si>
</sst>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0.0000%"/>
    <numFmt numFmtId="167" formatCode="_(&quot;R$ &quot;* #,##0.00_);_(&quot;R$ &quot;* \(#,##0.00\);_(&quot;R$ 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0"/>
      <name val="Calibri "/>
    </font>
    <font>
      <sz val="10"/>
      <color theme="1"/>
      <name val="Calibri "/>
    </font>
    <font>
      <b/>
      <sz val="10"/>
      <color rgb="FF000000"/>
      <name val="Calibri "/>
    </font>
    <font>
      <sz val="10"/>
      <color rgb="FF000000"/>
      <name val="Calibri 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.5"/>
      <color rgb="FF00000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F698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4" fontId="5" fillId="0" borderId="8" xfId="3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3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3" fillId="2" borderId="9" xfId="0" applyNumberFormat="1" applyFont="1" applyFill="1" applyBorder="1" applyAlignment="1">
      <alignment vertical="center" wrapText="1"/>
    </xf>
    <xf numFmtId="44" fontId="3" fillId="2" borderId="11" xfId="0" applyNumberFormat="1" applyFont="1" applyFill="1" applyBorder="1" applyAlignment="1">
      <alignment vertical="center" wrapText="1"/>
    </xf>
    <xf numFmtId="0" fontId="5" fillId="0" borderId="0" xfId="0" applyFont="1"/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5" fontId="5" fillId="6" borderId="10" xfId="1" applyNumberFormat="1" applyFont="1" applyFill="1" applyBorder="1" applyAlignment="1">
      <alignment horizontal="center" vertical="center"/>
    </xf>
    <xf numFmtId="43" fontId="4" fillId="5" borderId="10" xfId="1" applyFont="1" applyFill="1" applyBorder="1" applyAlignment="1">
      <alignment horizontal="center" vertical="center"/>
    </xf>
    <xf numFmtId="43" fontId="5" fillId="0" borderId="0" xfId="0" applyNumberFormat="1" applyFont="1"/>
    <xf numFmtId="0" fontId="4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0" fontId="5" fillId="0" borderId="10" xfId="2" applyNumberFormat="1" applyFont="1" applyBorder="1" applyAlignment="1">
      <alignment vertical="center"/>
    </xf>
    <xf numFmtId="43" fontId="5" fillId="6" borderId="10" xfId="1" applyFont="1" applyFill="1" applyBorder="1" applyAlignment="1">
      <alignment vertical="center"/>
    </xf>
    <xf numFmtId="10" fontId="4" fillId="5" borderId="10" xfId="2" applyNumberFormat="1" applyFont="1" applyFill="1" applyBorder="1" applyAlignment="1">
      <alignment vertical="center"/>
    </xf>
    <xf numFmtId="43" fontId="4" fillId="5" borderId="10" xfId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43" fontId="5" fillId="6" borderId="10" xfId="1" applyFont="1" applyFill="1" applyBorder="1"/>
    <xf numFmtId="10" fontId="4" fillId="5" borderId="10" xfId="0" applyNumberFormat="1" applyFont="1" applyFill="1" applyBorder="1" applyAlignment="1">
      <alignment vertical="center"/>
    </xf>
    <xf numFmtId="43" fontId="4" fillId="5" borderId="10" xfId="1" applyFont="1" applyFill="1" applyBorder="1"/>
    <xf numFmtId="0" fontId="4" fillId="6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10" xfId="1" applyFont="1" applyBorder="1" applyAlignment="1">
      <alignment vertical="center"/>
    </xf>
    <xf numFmtId="0" fontId="5" fillId="6" borderId="10" xfId="0" applyFont="1" applyFill="1" applyBorder="1"/>
    <xf numFmtId="8" fontId="5" fillId="6" borderId="10" xfId="1" applyNumberFormat="1" applyFont="1" applyFill="1" applyBorder="1" applyAlignment="1">
      <alignment vertical="center"/>
    </xf>
    <xf numFmtId="10" fontId="5" fillId="6" borderId="10" xfId="0" applyNumberFormat="1" applyFont="1" applyFill="1" applyBorder="1" applyAlignment="1">
      <alignment vertical="center"/>
    </xf>
    <xf numFmtId="43" fontId="5" fillId="6" borderId="10" xfId="1" applyFont="1" applyFill="1" applyBorder="1" applyAlignment="1">
      <alignment horizontal="center"/>
    </xf>
    <xf numFmtId="10" fontId="5" fillId="7" borderId="10" xfId="0" applyNumberFormat="1" applyFont="1" applyFill="1" applyBorder="1" applyAlignment="1">
      <alignment vertical="center"/>
    </xf>
    <xf numFmtId="43" fontId="5" fillId="7" borderId="10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0" xfId="0" applyFont="1"/>
    <xf numFmtId="43" fontId="4" fillId="2" borderId="10" xfId="1" applyFont="1" applyFill="1" applyBorder="1" applyAlignment="1">
      <alignment vertical="center"/>
    </xf>
    <xf numFmtId="8" fontId="5" fillId="6" borderId="10" xfId="1" applyNumberFormat="1" applyFont="1" applyFill="1" applyBorder="1" applyAlignment="1">
      <alignment horizontal="right" vertical="center" indent="1"/>
    </xf>
    <xf numFmtId="43" fontId="6" fillId="6" borderId="10" xfId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44" fontId="0" fillId="0" borderId="0" xfId="0" applyNumberFormat="1"/>
    <xf numFmtId="164" fontId="5" fillId="0" borderId="0" xfId="3" applyFont="1"/>
    <xf numFmtId="43" fontId="9" fillId="6" borderId="10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8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8" fontId="12" fillId="3" borderId="10" xfId="0" applyNumberFormat="1" applyFont="1" applyFill="1" applyBorder="1" applyAlignment="1">
      <alignment horizontal="center" vertical="center" wrapText="1"/>
    </xf>
    <xf numFmtId="8" fontId="12" fillId="0" borderId="0" xfId="0" applyNumberFormat="1" applyFont="1" applyAlignment="1">
      <alignment horizontal="center" vertical="center" wrapText="1"/>
    </xf>
    <xf numFmtId="0" fontId="13" fillId="9" borderId="10" xfId="0" applyFont="1" applyFill="1" applyBorder="1" applyAlignment="1">
      <alignment horizontal="justify" vertical="center" wrapText="1"/>
    </xf>
    <xf numFmtId="0" fontId="13" fillId="9" borderId="10" xfId="0" applyFont="1" applyFill="1" applyBorder="1" applyAlignment="1">
      <alignment horizontal="center" vertical="center" wrapText="1"/>
    </xf>
    <xf numFmtId="8" fontId="13" fillId="9" borderId="10" xfId="0" applyNumberFormat="1" applyFont="1" applyFill="1" applyBorder="1" applyAlignment="1">
      <alignment horizontal="center" vertical="center" wrapText="1"/>
    </xf>
    <xf numFmtId="8" fontId="12" fillId="1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4" applyFont="1" applyAlignment="1">
      <alignment vertical="center" wrapText="1"/>
    </xf>
    <xf numFmtId="167" fontId="11" fillId="0" borderId="0" xfId="4" applyNumberFormat="1" applyFont="1" applyAlignment="1">
      <alignment vertical="center" wrapText="1"/>
    </xf>
    <xf numFmtId="8" fontId="11" fillId="0" borderId="0" xfId="0" applyNumberFormat="1" applyFont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2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164" fontId="4" fillId="0" borderId="10" xfId="3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5" borderId="10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6" borderId="10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</cellXfs>
  <cellStyles count="5">
    <cellStyle name="Moeda 2" xfId="3" xr:uid="{00000000-0005-0000-0000-000000000000}"/>
    <cellStyle name="Moeda 4" xfId="4" xr:uid="{00000000-0005-0000-0000-000001000000}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uma\Downloads\PROPOSTA_ENGEMIL_CJF_v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ormação de Preço "/>
      <sheetName val="2 Resumo Post de Trab"/>
      <sheetName val="3.1 Bomb Hidra 5X2hs"/>
      <sheetName val="3.2 Eletricista"/>
      <sheetName val="3.3 Encarregado de Man"/>
      <sheetName val="3.4 Estoquista Ferram"/>
      <sheetName val="3.5 Jardineiro"/>
      <sheetName val="3.6  Lavador"/>
      <sheetName val="3.7 Marceneiro"/>
      <sheetName val="3.8 Pedreiro"/>
      <sheetName val="3.9 Pintor-Gesseiro"/>
      <sheetName val="3.10 Serralheiro"/>
      <sheetName val="3.11 Engenheiro"/>
      <sheetName val="3.12 Técnico telefonia"/>
      <sheetName val="3.13 Ofi Mec Refrig"/>
      <sheetName val="3.14 Ajud de Man e Rep"/>
      <sheetName val="TABELA 4 Uniformes e EPIS"/>
      <sheetName val="TABELA 5 - Ferramentas"/>
      <sheetName val="TABELA 6 Serv Especializados"/>
      <sheetName val="TABELA 7 - Mat. e Peças"/>
      <sheetName val="TABELA 8 - Serviços Eventuais"/>
      <sheetName val="TABELA 9 - Planilha BDI"/>
    </sheetNames>
    <sheetDataSet>
      <sheetData sheetId="0">
        <row r="3">
          <cell r="E3">
            <v>8.8200000000000001E-2</v>
          </cell>
        </row>
        <row r="4">
          <cell r="E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Azul Quent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70C0"/>
    <pageSetUpPr fitToPage="1"/>
  </sheetPr>
  <dimension ref="A1:N14"/>
  <sheetViews>
    <sheetView showGridLines="0" zoomScale="115" zoomScaleNormal="115" workbookViewId="0">
      <selection activeCell="E9" sqref="E9"/>
    </sheetView>
  </sheetViews>
  <sheetFormatPr defaultRowHeight="15"/>
  <cols>
    <col min="1" max="1" width="4.42578125" customWidth="1"/>
    <col min="2" max="2" width="31" customWidth="1"/>
    <col min="3" max="3" width="18.140625" customWidth="1"/>
    <col min="4" max="4" width="8.85546875" customWidth="1"/>
    <col min="5" max="5" width="18.140625" customWidth="1"/>
    <col min="7" max="7" width="15.5703125" bestFit="1" customWidth="1"/>
    <col min="14" max="14" width="15.85546875" customWidth="1"/>
  </cols>
  <sheetData>
    <row r="1" spans="1:14">
      <c r="A1" s="84" t="s">
        <v>0</v>
      </c>
      <c r="B1" s="84"/>
      <c r="C1" s="84"/>
      <c r="D1" s="84"/>
      <c r="E1" s="84"/>
      <c r="F1" s="1"/>
    </row>
    <row r="2" spans="1:14">
      <c r="A2" s="59"/>
      <c r="B2" s="59"/>
      <c r="C2" s="59"/>
      <c r="D2" s="59"/>
      <c r="E2" s="59"/>
      <c r="F2" s="1"/>
    </row>
    <row r="3" spans="1:14" ht="42" customHeight="1">
      <c r="A3" s="89" t="s">
        <v>195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.75" thickBot="1"/>
    <row r="5" spans="1:14" ht="45" customHeight="1" thickBot="1">
      <c r="A5" s="85" t="s">
        <v>1</v>
      </c>
      <c r="B5" s="86"/>
      <c r="C5" s="2" t="s">
        <v>2</v>
      </c>
      <c r="D5" s="2" t="s">
        <v>3</v>
      </c>
      <c r="E5" s="2" t="s">
        <v>4</v>
      </c>
    </row>
    <row r="6" spans="1:14" ht="15.75" thickBot="1">
      <c r="A6" s="87" t="s">
        <v>5</v>
      </c>
      <c r="B6" s="88"/>
      <c r="C6" s="3" t="s">
        <v>6</v>
      </c>
      <c r="D6" s="4" t="s">
        <v>7</v>
      </c>
      <c r="E6" s="5" t="s">
        <v>8</v>
      </c>
    </row>
    <row r="7" spans="1:14" ht="15.75" thickBot="1">
      <c r="A7" s="6" t="s">
        <v>9</v>
      </c>
      <c r="B7" s="7" t="s">
        <v>189</v>
      </c>
      <c r="C7" s="8">
        <f>'Impressor of set'!D138</f>
        <v>0</v>
      </c>
      <c r="D7" s="9">
        <v>2</v>
      </c>
      <c r="E7" s="10">
        <f>C7*D7</f>
        <v>0</v>
      </c>
    </row>
    <row r="8" spans="1:14" ht="15.75" thickBot="1">
      <c r="A8" s="6">
        <v>2</v>
      </c>
      <c r="B8" s="7" t="s">
        <v>190</v>
      </c>
      <c r="C8" s="8">
        <f>'Cortador Gráfico'!D138</f>
        <v>0</v>
      </c>
      <c r="D8" s="9">
        <v>1</v>
      </c>
      <c r="E8" s="10">
        <f>'Cortador Gráfico'!D138</f>
        <v>0</v>
      </c>
    </row>
    <row r="9" spans="1:14" ht="26.25" thickBot="1">
      <c r="A9" s="6">
        <v>3</v>
      </c>
      <c r="B9" s="7" t="s">
        <v>191</v>
      </c>
      <c r="C9" s="8">
        <f>'Bloquista-Oper Acabamento'!D138</f>
        <v>0</v>
      </c>
      <c r="D9" s="9">
        <v>3</v>
      </c>
      <c r="E9" s="10">
        <f t="shared" ref="E9:E10" si="0">C9*D9</f>
        <v>0</v>
      </c>
    </row>
    <row r="10" spans="1:14" ht="15.75" thickBot="1">
      <c r="A10" s="6">
        <v>4</v>
      </c>
      <c r="B10" s="7" t="s">
        <v>187</v>
      </c>
      <c r="C10" s="8">
        <f>'Editor Eletronico-Diagramador'!D138</f>
        <v>0</v>
      </c>
      <c r="D10" s="9">
        <v>3</v>
      </c>
      <c r="E10" s="10">
        <f t="shared" si="0"/>
        <v>0</v>
      </c>
    </row>
    <row r="11" spans="1:14" ht="16.5" customHeight="1">
      <c r="A11" s="80" t="s">
        <v>10</v>
      </c>
      <c r="B11" s="81"/>
      <c r="C11" s="81"/>
      <c r="D11" s="81"/>
      <c r="E11" s="12">
        <f>SUM(E7:E10)</f>
        <v>0</v>
      </c>
      <c r="G11" s="56"/>
    </row>
    <row r="12" spans="1:14" ht="14.45" customHeight="1" thickBot="1">
      <c r="A12" s="82" t="s">
        <v>129</v>
      </c>
      <c r="B12" s="83"/>
      <c r="C12" s="83"/>
      <c r="D12" s="83"/>
      <c r="E12" s="13">
        <f>E11*60</f>
        <v>0</v>
      </c>
    </row>
    <row r="14" spans="1:14">
      <c r="A14" s="54"/>
      <c r="B14" s="55"/>
      <c r="C14" s="55"/>
    </row>
  </sheetData>
  <mergeCells count="6">
    <mergeCell ref="A11:D11"/>
    <mergeCell ref="A12:D12"/>
    <mergeCell ref="A1:E1"/>
    <mergeCell ref="A5:B5"/>
    <mergeCell ref="A6:B6"/>
    <mergeCell ref="A3:N3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5515-1475-4000-9541-4EC1BAE37A6D}">
  <sheetPr codeName="Planilha4">
    <tabColor theme="7"/>
    <pageSetUpPr fitToPage="1"/>
  </sheetPr>
  <dimension ref="A1:T141"/>
  <sheetViews>
    <sheetView showGridLines="0" zoomScaleNormal="100" workbookViewId="0">
      <selection activeCell="L7" sqref="L7:U29"/>
    </sheetView>
  </sheetViews>
  <sheetFormatPr defaultColWidth="8.7109375" defaultRowHeight="12.75"/>
  <cols>
    <col min="1" max="1" width="8.85546875" style="14" bestFit="1" customWidth="1"/>
    <col min="2" max="2" width="46.42578125" style="40" customWidth="1"/>
    <col min="3" max="3" width="17.7109375" style="40" customWidth="1"/>
    <col min="4" max="4" width="16.85546875" style="14" customWidth="1"/>
    <col min="5" max="6" width="8.7109375" style="14"/>
    <col min="7" max="7" width="9.140625" style="14" bestFit="1" customWidth="1"/>
    <col min="8" max="8" width="17" style="14" customWidth="1"/>
    <col min="9" max="9" width="10.42578125" style="14" bestFit="1" customWidth="1"/>
    <col min="10" max="10" width="8.7109375" style="14"/>
    <col min="11" max="11" width="13.140625" style="14" bestFit="1" customWidth="1"/>
    <col min="12" max="16384" width="8.7109375" style="14"/>
  </cols>
  <sheetData>
    <row r="1" spans="1:7">
      <c r="A1" s="91" t="s">
        <v>11</v>
      </c>
      <c r="B1" s="91"/>
      <c r="C1" s="91"/>
      <c r="D1" s="91"/>
    </row>
    <row r="3" spans="1:7">
      <c r="A3" s="92" t="s">
        <v>12</v>
      </c>
      <c r="B3" s="92"/>
      <c r="C3" s="92"/>
      <c r="D3" s="92"/>
    </row>
    <row r="4" spans="1:7" ht="25.5">
      <c r="A4" s="15">
        <v>1</v>
      </c>
      <c r="B4" s="16" t="s">
        <v>13</v>
      </c>
      <c r="C4" s="93" t="s">
        <v>136</v>
      </c>
      <c r="D4" s="93"/>
    </row>
    <row r="5" spans="1:7">
      <c r="A5" s="17">
        <v>2</v>
      </c>
      <c r="B5" s="11" t="s">
        <v>14</v>
      </c>
      <c r="C5" s="94"/>
      <c r="D5" s="94"/>
    </row>
    <row r="6" spans="1:7">
      <c r="A6" s="17">
        <v>3</v>
      </c>
      <c r="B6" s="11" t="s">
        <v>15</v>
      </c>
      <c r="C6" s="95"/>
      <c r="D6" s="95"/>
    </row>
    <row r="7" spans="1:7" ht="64.900000000000006" customHeight="1">
      <c r="A7" s="17">
        <v>4</v>
      </c>
      <c r="B7" s="11" t="s">
        <v>16</v>
      </c>
      <c r="C7" s="96" t="s">
        <v>182</v>
      </c>
      <c r="D7" s="97"/>
    </row>
    <row r="8" spans="1:7">
      <c r="A8" s="17">
        <v>5</v>
      </c>
      <c r="B8" s="11" t="s">
        <v>17</v>
      </c>
      <c r="C8" s="98" t="s">
        <v>142</v>
      </c>
      <c r="D8" s="94"/>
    </row>
    <row r="9" spans="1:7">
      <c r="A9" s="17">
        <v>6</v>
      </c>
      <c r="B9" s="11" t="s">
        <v>18</v>
      </c>
      <c r="C9" s="98" t="s">
        <v>183</v>
      </c>
      <c r="D9" s="94"/>
    </row>
    <row r="11" spans="1:7" ht="18.95" customHeight="1">
      <c r="A11" s="99" t="s">
        <v>19</v>
      </c>
      <c r="B11" s="99"/>
      <c r="C11" s="99"/>
      <c r="D11" s="99"/>
    </row>
    <row r="12" spans="1:7">
      <c r="A12" s="18">
        <v>1</v>
      </c>
      <c r="B12" s="92" t="s">
        <v>20</v>
      </c>
      <c r="C12" s="92"/>
      <c r="D12" s="19" t="s">
        <v>21</v>
      </c>
    </row>
    <row r="13" spans="1:7">
      <c r="A13" s="20" t="s">
        <v>22</v>
      </c>
      <c r="B13" s="90" t="s">
        <v>23</v>
      </c>
      <c r="C13" s="90"/>
      <c r="D13" s="53"/>
    </row>
    <row r="14" spans="1:7">
      <c r="A14" s="20" t="s">
        <v>24</v>
      </c>
      <c r="B14" s="90" t="s">
        <v>25</v>
      </c>
      <c r="C14" s="90"/>
      <c r="D14" s="21" t="s">
        <v>26</v>
      </c>
    </row>
    <row r="15" spans="1:7">
      <c r="A15" s="20" t="s">
        <v>27</v>
      </c>
      <c r="B15" s="90" t="s">
        <v>139</v>
      </c>
      <c r="C15" s="90"/>
      <c r="D15" s="21"/>
      <c r="G15" s="23"/>
    </row>
    <row r="16" spans="1:7">
      <c r="A16" s="20" t="s">
        <v>28</v>
      </c>
      <c r="B16" s="90" t="s">
        <v>29</v>
      </c>
      <c r="C16" s="90"/>
      <c r="D16" s="21">
        <v>0</v>
      </c>
      <c r="G16" s="23"/>
    </row>
    <row r="17" spans="1:13">
      <c r="A17" s="20" t="s">
        <v>30</v>
      </c>
      <c r="B17" s="90" t="s">
        <v>31</v>
      </c>
      <c r="C17" s="90"/>
      <c r="D17" s="21">
        <v>0</v>
      </c>
      <c r="G17" s="23"/>
    </row>
    <row r="18" spans="1:13">
      <c r="A18" s="20" t="s">
        <v>32</v>
      </c>
      <c r="B18" s="90" t="s">
        <v>33</v>
      </c>
      <c r="C18" s="90"/>
      <c r="D18" s="21">
        <v>0</v>
      </c>
      <c r="G18" s="23"/>
    </row>
    <row r="19" spans="1:13">
      <c r="A19" s="101" t="s">
        <v>34</v>
      </c>
      <c r="B19" s="101"/>
      <c r="C19" s="101"/>
      <c r="D19" s="22">
        <f>SUM(D13:D18)</f>
        <v>0</v>
      </c>
      <c r="G19" s="23"/>
      <c r="I19" s="23"/>
    </row>
    <row r="20" spans="1:13" ht="48" customHeight="1">
      <c r="A20" s="102" t="s">
        <v>196</v>
      </c>
      <c r="B20" s="102"/>
      <c r="C20" s="102"/>
      <c r="D20" s="102"/>
    </row>
    <row r="22" spans="1:13">
      <c r="A22" s="99" t="s">
        <v>35</v>
      </c>
      <c r="B22" s="99"/>
      <c r="C22" s="99"/>
      <c r="D22" s="99"/>
    </row>
    <row r="23" spans="1:13">
      <c r="A23" s="101" t="s">
        <v>36</v>
      </c>
      <c r="B23" s="101"/>
      <c r="C23" s="101"/>
      <c r="D23" s="101"/>
    </row>
    <row r="24" spans="1:13" ht="25.5">
      <c r="A24" s="24" t="s">
        <v>37</v>
      </c>
      <c r="B24" s="24" t="s">
        <v>38</v>
      </c>
      <c r="C24" s="15" t="s">
        <v>39</v>
      </c>
      <c r="D24" s="24" t="s">
        <v>21</v>
      </c>
    </row>
    <row r="25" spans="1:13">
      <c r="A25" s="20" t="s">
        <v>22</v>
      </c>
      <c r="B25" s="25" t="s">
        <v>40</v>
      </c>
      <c r="C25" s="26">
        <v>9.0899999999999995E-2</v>
      </c>
      <c r="D25" s="27">
        <f>C25*$D$19</f>
        <v>0</v>
      </c>
    </row>
    <row r="26" spans="1:13">
      <c r="A26" s="20" t="s">
        <v>24</v>
      </c>
      <c r="B26" s="25" t="s">
        <v>41</v>
      </c>
      <c r="C26" s="26">
        <v>0.1212</v>
      </c>
      <c r="D26" s="27">
        <f>C26*$D$19</f>
        <v>0</v>
      </c>
    </row>
    <row r="27" spans="1:13">
      <c r="A27" s="101" t="s">
        <v>34</v>
      </c>
      <c r="B27" s="101"/>
      <c r="C27" s="28">
        <f>SUM(C25:C26)</f>
        <v>0.21210000000000001</v>
      </c>
      <c r="D27" s="29">
        <f>SUM(D25:D26)</f>
        <v>0</v>
      </c>
    </row>
    <row r="28" spans="1:13" ht="39" customHeight="1">
      <c r="A28" s="100" t="s">
        <v>42</v>
      </c>
      <c r="B28" s="100"/>
      <c r="C28" s="100"/>
      <c r="D28" s="100"/>
      <c r="L28" s="57"/>
    </row>
    <row r="29" spans="1:13" ht="30" customHeight="1">
      <c r="A29" s="100" t="s">
        <v>43</v>
      </c>
      <c r="B29" s="100"/>
      <c r="C29" s="100"/>
      <c r="D29" s="100"/>
    </row>
    <row r="30" spans="1:13" ht="45.6" customHeight="1">
      <c r="A30" s="100" t="s">
        <v>133</v>
      </c>
      <c r="B30" s="100"/>
      <c r="C30" s="100"/>
      <c r="D30" s="100"/>
    </row>
    <row r="31" spans="1:13">
      <c r="M31" s="14">
        <f>1509.61</f>
        <v>1509.61</v>
      </c>
    </row>
    <row r="32" spans="1:13" ht="33" customHeight="1">
      <c r="A32" s="103" t="s">
        <v>44</v>
      </c>
      <c r="B32" s="103"/>
      <c r="C32" s="103"/>
      <c r="D32" s="103"/>
      <c r="I32" s="14">
        <f>8.33+2.78</f>
        <v>11.11</v>
      </c>
    </row>
    <row r="33" spans="1:20">
      <c r="A33" s="18" t="s">
        <v>45</v>
      </c>
      <c r="B33" s="19" t="s">
        <v>46</v>
      </c>
      <c r="C33" s="19" t="s">
        <v>39</v>
      </c>
      <c r="D33" s="18" t="s">
        <v>21</v>
      </c>
    </row>
    <row r="34" spans="1:20">
      <c r="A34" s="20" t="s">
        <v>22</v>
      </c>
      <c r="B34" s="25" t="s">
        <v>47</v>
      </c>
      <c r="C34" s="30">
        <v>0.2</v>
      </c>
      <c r="D34" s="31">
        <f>C34*($D$19+$D$27)</f>
        <v>0</v>
      </c>
    </row>
    <row r="35" spans="1:20">
      <c r="A35" s="20" t="s">
        <v>24</v>
      </c>
      <c r="B35" s="25" t="s">
        <v>48</v>
      </c>
      <c r="C35" s="30">
        <v>2.5000000000000001E-2</v>
      </c>
      <c r="D35" s="31">
        <f t="shared" ref="D35:D41" si="0">C35*($D$19+$D$27)</f>
        <v>0</v>
      </c>
    </row>
    <row r="36" spans="1:20">
      <c r="A36" s="20" t="s">
        <v>27</v>
      </c>
      <c r="B36" s="25" t="s">
        <v>49</v>
      </c>
      <c r="C36" s="30">
        <v>0.03</v>
      </c>
      <c r="D36" s="31">
        <f t="shared" si="0"/>
        <v>0</v>
      </c>
    </row>
    <row r="37" spans="1:20">
      <c r="A37" s="20" t="s">
        <v>28</v>
      </c>
      <c r="B37" s="25" t="s">
        <v>50</v>
      </c>
      <c r="C37" s="30">
        <v>1.4999999999999999E-2</v>
      </c>
      <c r="D37" s="31">
        <f t="shared" si="0"/>
        <v>0</v>
      </c>
    </row>
    <row r="38" spans="1:20">
      <c r="A38" s="20" t="s">
        <v>30</v>
      </c>
      <c r="B38" s="25" t="s">
        <v>51</v>
      </c>
      <c r="C38" s="30">
        <v>0.01</v>
      </c>
      <c r="D38" s="31">
        <f t="shared" si="0"/>
        <v>0</v>
      </c>
    </row>
    <row r="39" spans="1:20">
      <c r="A39" s="20" t="s">
        <v>32</v>
      </c>
      <c r="B39" s="25" t="s">
        <v>52</v>
      </c>
      <c r="C39" s="30">
        <v>6.0000000000000001E-3</v>
      </c>
      <c r="D39" s="31">
        <f t="shared" si="0"/>
        <v>0</v>
      </c>
    </row>
    <row r="40" spans="1:20">
      <c r="A40" s="20" t="s">
        <v>53</v>
      </c>
      <c r="B40" s="25" t="s">
        <v>54</v>
      </c>
      <c r="C40" s="30">
        <v>2E-3</v>
      </c>
      <c r="D40" s="31">
        <f t="shared" si="0"/>
        <v>0</v>
      </c>
    </row>
    <row r="41" spans="1:20">
      <c r="A41" s="20" t="s">
        <v>55</v>
      </c>
      <c r="B41" s="25" t="s">
        <v>56</v>
      </c>
      <c r="C41" s="30">
        <v>0.08</v>
      </c>
      <c r="D41" s="31">
        <f t="shared" si="0"/>
        <v>0</v>
      </c>
    </row>
    <row r="42" spans="1:20">
      <c r="A42" s="104" t="s">
        <v>34</v>
      </c>
      <c r="B42" s="105"/>
      <c r="C42" s="32">
        <f>SUM(C34:C41)</f>
        <v>0.36800000000000005</v>
      </c>
      <c r="D42" s="33">
        <f>SUM(D34:D41)</f>
        <v>0</v>
      </c>
    </row>
    <row r="43" spans="1:20" ht="25.5" customHeight="1">
      <c r="A43" s="100" t="s">
        <v>57</v>
      </c>
      <c r="B43" s="100"/>
      <c r="C43" s="100"/>
      <c r="D43" s="100"/>
    </row>
    <row r="44" spans="1:20" ht="26.25" customHeight="1">
      <c r="A44" s="100" t="s">
        <v>58</v>
      </c>
      <c r="B44" s="100"/>
      <c r="C44" s="100"/>
      <c r="D44" s="100"/>
    </row>
    <row r="45" spans="1:20" ht="25.5" customHeight="1">
      <c r="A45" s="100" t="s">
        <v>59</v>
      </c>
      <c r="B45" s="100"/>
      <c r="C45" s="100"/>
      <c r="D45" s="100"/>
      <c r="S45" s="14">
        <f>836-6.6</f>
        <v>829.4</v>
      </c>
    </row>
    <row r="46" spans="1:20" ht="14.25" customHeight="1">
      <c r="A46" s="100" t="s">
        <v>60</v>
      </c>
      <c r="B46" s="100"/>
      <c r="C46" s="100"/>
      <c r="D46" s="100"/>
    </row>
    <row r="47" spans="1:20" ht="14.25" customHeight="1">
      <c r="A47" s="100" t="s">
        <v>61</v>
      </c>
      <c r="B47" s="100"/>
      <c r="C47" s="100"/>
      <c r="D47" s="100"/>
    </row>
    <row r="48" spans="1:20">
      <c r="T48" s="14">
        <f>409.2-323.45</f>
        <v>85.75</v>
      </c>
    </row>
    <row r="49" spans="1:14" ht="15" customHeight="1">
      <c r="A49" s="103" t="s">
        <v>62</v>
      </c>
      <c r="B49" s="103"/>
      <c r="C49" s="103"/>
      <c r="D49" s="103"/>
    </row>
    <row r="50" spans="1:14">
      <c r="A50" s="34" t="s">
        <v>63</v>
      </c>
      <c r="B50" s="15" t="s">
        <v>64</v>
      </c>
      <c r="C50" s="34" t="s">
        <v>65</v>
      </c>
      <c r="D50" s="15" t="s">
        <v>21</v>
      </c>
      <c r="H50" s="14" t="s">
        <v>137</v>
      </c>
    </row>
    <row r="51" spans="1:14">
      <c r="A51" s="20" t="s">
        <v>22</v>
      </c>
      <c r="B51" s="25" t="s">
        <v>197</v>
      </c>
      <c r="C51" s="35">
        <v>22</v>
      </c>
      <c r="D51" s="27"/>
    </row>
    <row r="52" spans="1:14">
      <c r="A52" s="20" t="s">
        <v>24</v>
      </c>
      <c r="B52" s="25" t="s">
        <v>140</v>
      </c>
      <c r="C52" s="35">
        <v>22</v>
      </c>
      <c r="D52" s="27"/>
    </row>
    <row r="53" spans="1:14">
      <c r="A53" s="20" t="s">
        <v>27</v>
      </c>
      <c r="B53" s="25" t="s">
        <v>66</v>
      </c>
      <c r="C53" s="35"/>
      <c r="D53" s="58"/>
    </row>
    <row r="54" spans="1:14">
      <c r="A54" s="20" t="s">
        <v>28</v>
      </c>
      <c r="B54" s="25" t="s">
        <v>67</v>
      </c>
      <c r="C54" s="35"/>
      <c r="D54" s="58"/>
      <c r="H54" s="14" t="s">
        <v>141</v>
      </c>
      <c r="N54" s="14">
        <f>0.2*1509.61</f>
        <v>301.92199999999997</v>
      </c>
    </row>
    <row r="55" spans="1:14">
      <c r="A55" s="20" t="s">
        <v>30</v>
      </c>
      <c r="B55" s="25" t="s">
        <v>68</v>
      </c>
      <c r="C55" s="35"/>
      <c r="D55" s="58"/>
    </row>
    <row r="56" spans="1:14">
      <c r="A56" s="101" t="s">
        <v>34</v>
      </c>
      <c r="B56" s="101"/>
      <c r="C56" s="101"/>
      <c r="D56" s="48">
        <f>SUM(D51:D55)</f>
        <v>0</v>
      </c>
    </row>
    <row r="57" spans="1:14" ht="28.5" customHeight="1">
      <c r="A57" s="100" t="s">
        <v>69</v>
      </c>
      <c r="B57" s="100"/>
      <c r="C57" s="100"/>
      <c r="D57" s="100"/>
    </row>
    <row r="58" spans="1:14" ht="27.6" customHeight="1">
      <c r="A58" s="100" t="s">
        <v>70</v>
      </c>
      <c r="B58" s="100"/>
      <c r="C58" s="100"/>
      <c r="D58" s="100"/>
    </row>
    <row r="60" spans="1:14" ht="15" customHeight="1">
      <c r="A60" s="99" t="s">
        <v>71</v>
      </c>
      <c r="B60" s="99"/>
      <c r="C60" s="99"/>
      <c r="D60" s="99"/>
    </row>
    <row r="61" spans="1:14">
      <c r="A61" s="19">
        <v>2</v>
      </c>
      <c r="B61" s="106" t="s">
        <v>72</v>
      </c>
      <c r="C61" s="106"/>
      <c r="D61" s="19" t="s">
        <v>21</v>
      </c>
    </row>
    <row r="62" spans="1:14" ht="30" customHeight="1">
      <c r="A62" s="36" t="s">
        <v>37</v>
      </c>
      <c r="B62" s="107" t="s">
        <v>38</v>
      </c>
      <c r="C62" s="107"/>
      <c r="D62" s="27">
        <f>D27</f>
        <v>0</v>
      </c>
    </row>
    <row r="63" spans="1:14">
      <c r="A63" s="36" t="s">
        <v>45</v>
      </c>
      <c r="B63" s="90" t="s">
        <v>46</v>
      </c>
      <c r="C63" s="90"/>
      <c r="D63" s="27">
        <f>D42</f>
        <v>0</v>
      </c>
    </row>
    <row r="64" spans="1:14">
      <c r="A64" s="36" t="s">
        <v>63</v>
      </c>
      <c r="B64" s="90" t="s">
        <v>64</v>
      </c>
      <c r="C64" s="90"/>
      <c r="D64" s="27">
        <f>D56</f>
        <v>0</v>
      </c>
    </row>
    <row r="65" spans="1:4">
      <c r="A65" s="104" t="s">
        <v>34</v>
      </c>
      <c r="B65" s="108"/>
      <c r="C65" s="105"/>
      <c r="D65" s="29">
        <f>SUM(D62:D64)</f>
        <v>0</v>
      </c>
    </row>
    <row r="67" spans="1:4" ht="14.45" customHeight="1">
      <c r="A67" s="99" t="s">
        <v>73</v>
      </c>
      <c r="B67" s="99"/>
      <c r="C67" s="99"/>
      <c r="D67" s="99"/>
    </row>
    <row r="68" spans="1:4">
      <c r="A68" s="19">
        <v>3</v>
      </c>
      <c r="B68" s="19" t="s">
        <v>74</v>
      </c>
      <c r="C68" s="19" t="s">
        <v>39</v>
      </c>
      <c r="D68" s="19" t="s">
        <v>21</v>
      </c>
    </row>
    <row r="69" spans="1:4">
      <c r="A69" s="36" t="s">
        <v>22</v>
      </c>
      <c r="B69" s="11" t="s">
        <v>75</v>
      </c>
      <c r="C69" s="30">
        <v>4.1999999999999997E-3</v>
      </c>
      <c r="D69" s="31">
        <f t="shared" ref="D69:D75" si="1">C69*($D$19+$D$27)</f>
        <v>0</v>
      </c>
    </row>
    <row r="70" spans="1:4">
      <c r="A70" s="36" t="s">
        <v>24</v>
      </c>
      <c r="B70" s="11" t="s">
        <v>76</v>
      </c>
      <c r="C70" s="30">
        <v>2.9999999999999997E-4</v>
      </c>
      <c r="D70" s="31">
        <f t="shared" si="1"/>
        <v>0</v>
      </c>
    </row>
    <row r="71" spans="1:4" ht="25.5">
      <c r="A71" s="36" t="s">
        <v>27</v>
      </c>
      <c r="B71" s="11" t="s">
        <v>77</v>
      </c>
      <c r="C71" s="37">
        <v>9.9999999999999995E-7</v>
      </c>
      <c r="D71" s="31">
        <f t="shared" si="1"/>
        <v>0</v>
      </c>
    </row>
    <row r="72" spans="1:4">
      <c r="A72" s="36" t="s">
        <v>28</v>
      </c>
      <c r="B72" s="11" t="s">
        <v>78</v>
      </c>
      <c r="C72" s="38">
        <v>1.9400000000000001E-2</v>
      </c>
      <c r="D72" s="31">
        <f t="shared" si="1"/>
        <v>0</v>
      </c>
    </row>
    <row r="73" spans="1:4" ht="25.5">
      <c r="A73" s="36" t="s">
        <v>30</v>
      </c>
      <c r="B73" s="11" t="s">
        <v>79</v>
      </c>
      <c r="C73" s="30">
        <f>(C42*C72)</f>
        <v>7.1392000000000009E-3</v>
      </c>
      <c r="D73" s="31">
        <f>C73*($D$19+$D$27)</f>
        <v>0</v>
      </c>
    </row>
    <row r="74" spans="1:4" ht="25.5">
      <c r="A74" s="36" t="s">
        <v>32</v>
      </c>
      <c r="B74" s="11" t="s">
        <v>80</v>
      </c>
      <c r="C74" s="30">
        <v>1E-4</v>
      </c>
      <c r="D74" s="31">
        <f>C74*($D$19+$D$27)</f>
        <v>0</v>
      </c>
    </row>
    <row r="75" spans="1:4">
      <c r="A75" s="39" t="s">
        <v>53</v>
      </c>
      <c r="B75" s="49" t="s">
        <v>81</v>
      </c>
      <c r="C75" s="30">
        <v>3.49E-2</v>
      </c>
      <c r="D75" s="31">
        <f t="shared" si="1"/>
        <v>0</v>
      </c>
    </row>
    <row r="76" spans="1:4">
      <c r="A76" s="104" t="s">
        <v>34</v>
      </c>
      <c r="B76" s="105"/>
      <c r="C76" s="28">
        <f>SUM(C69:C75)</f>
        <v>6.6040199999999993E-2</v>
      </c>
      <c r="D76" s="29">
        <f>SUM(D69:D75)</f>
        <v>0</v>
      </c>
    </row>
    <row r="77" spans="1:4" ht="62.45" customHeight="1">
      <c r="A77" s="100" t="s">
        <v>134</v>
      </c>
      <c r="B77" s="100"/>
      <c r="C77" s="100"/>
      <c r="D77" s="100"/>
    </row>
    <row r="78" spans="1:4" ht="16.149999999999999" customHeight="1">
      <c r="A78" s="100" t="s">
        <v>82</v>
      </c>
      <c r="B78" s="100"/>
      <c r="C78" s="100"/>
      <c r="D78" s="100"/>
    </row>
    <row r="80" spans="1:4" ht="23.1" customHeight="1">
      <c r="A80" s="99" t="s">
        <v>83</v>
      </c>
      <c r="B80" s="99"/>
      <c r="C80" s="99"/>
      <c r="D80" s="99"/>
    </row>
    <row r="81" spans="1:11" ht="39.75" customHeight="1">
      <c r="A81" s="109" t="s">
        <v>84</v>
      </c>
      <c r="B81" s="109"/>
      <c r="C81" s="109"/>
      <c r="D81" s="109"/>
    </row>
    <row r="83" spans="1:11" ht="16.5" customHeight="1">
      <c r="A83" s="103" t="s">
        <v>85</v>
      </c>
      <c r="B83" s="103"/>
      <c r="C83" s="103"/>
      <c r="D83" s="103"/>
      <c r="I83" s="14">
        <f>8.33/12</f>
        <v>0.69416666666666671</v>
      </c>
    </row>
    <row r="84" spans="1:11">
      <c r="A84" s="34" t="s">
        <v>86</v>
      </c>
      <c r="B84" s="15" t="s">
        <v>87</v>
      </c>
      <c r="C84" s="15" t="s">
        <v>39</v>
      </c>
      <c r="D84" s="15" t="s">
        <v>21</v>
      </c>
    </row>
    <row r="85" spans="1:11">
      <c r="A85" s="36" t="s">
        <v>22</v>
      </c>
      <c r="B85" s="11" t="s">
        <v>132</v>
      </c>
      <c r="C85" s="30">
        <v>6.8999999999999999E-3</v>
      </c>
      <c r="D85" s="31">
        <f t="shared" ref="D85:D90" si="2">C85*($D$19+$D$27)</f>
        <v>0</v>
      </c>
    </row>
    <row r="86" spans="1:11">
      <c r="A86" s="36" t="s">
        <v>24</v>
      </c>
      <c r="B86" s="11" t="s">
        <v>88</v>
      </c>
      <c r="C86" s="30">
        <v>8.2000000000000007E-3</v>
      </c>
      <c r="D86" s="31">
        <f t="shared" si="2"/>
        <v>0</v>
      </c>
    </row>
    <row r="87" spans="1:11">
      <c r="A87" s="36" t="s">
        <v>27</v>
      </c>
      <c r="B87" s="11" t="s">
        <v>89</v>
      </c>
      <c r="C87" s="30">
        <v>2.0000000000000001E-4</v>
      </c>
      <c r="D87" s="31">
        <f t="shared" si="2"/>
        <v>0</v>
      </c>
    </row>
    <row r="88" spans="1:11" ht="25.5">
      <c r="A88" s="36" t="s">
        <v>28</v>
      </c>
      <c r="B88" s="11" t="s">
        <v>90</v>
      </c>
      <c r="C88" s="30">
        <v>2.9999999999999997E-4</v>
      </c>
      <c r="D88" s="31">
        <f t="shared" si="2"/>
        <v>0</v>
      </c>
    </row>
    <row r="89" spans="1:11">
      <c r="A89" s="36" t="s">
        <v>30</v>
      </c>
      <c r="B89" s="11" t="s">
        <v>91</v>
      </c>
      <c r="C89" s="30">
        <v>2.8999999999999998E-3</v>
      </c>
      <c r="D89" s="31">
        <f t="shared" si="2"/>
        <v>0</v>
      </c>
    </row>
    <row r="90" spans="1:11" ht="25.5">
      <c r="A90" s="36" t="s">
        <v>32</v>
      </c>
      <c r="B90" s="11" t="s">
        <v>92</v>
      </c>
      <c r="C90" s="30">
        <v>1.66E-2</v>
      </c>
      <c r="D90" s="31">
        <f t="shared" si="2"/>
        <v>0</v>
      </c>
    </row>
    <row r="91" spans="1:11">
      <c r="A91" s="104" t="s">
        <v>34</v>
      </c>
      <c r="B91" s="105"/>
      <c r="C91" s="28">
        <f>SUM(C85:C90)</f>
        <v>3.5100000000000006E-2</v>
      </c>
      <c r="D91" s="29">
        <f>SUM(D85:D90)</f>
        <v>0</v>
      </c>
    </row>
    <row r="92" spans="1:11" ht="46.9" customHeight="1">
      <c r="A92" s="100" t="s">
        <v>93</v>
      </c>
      <c r="B92" s="100"/>
      <c r="C92" s="100"/>
      <c r="D92" s="100"/>
      <c r="K92" s="14" t="s">
        <v>138</v>
      </c>
    </row>
    <row r="94" spans="1:11" hidden="1">
      <c r="A94" s="110" t="s">
        <v>94</v>
      </c>
      <c r="B94" s="110"/>
      <c r="C94" s="110"/>
      <c r="D94" s="110"/>
    </row>
    <row r="95" spans="1:11" hidden="1">
      <c r="A95" s="34" t="s">
        <v>95</v>
      </c>
      <c r="B95" s="15" t="s">
        <v>96</v>
      </c>
      <c r="C95" s="15" t="s">
        <v>21</v>
      </c>
      <c r="D95" s="34"/>
    </row>
    <row r="96" spans="1:11" ht="25.5" hidden="1">
      <c r="A96" s="36" t="s">
        <v>22</v>
      </c>
      <c r="B96" s="11" t="s">
        <v>97</v>
      </c>
      <c r="C96" s="41"/>
      <c r="D96" s="42"/>
    </row>
    <row r="97" spans="1:6" hidden="1">
      <c r="A97" s="111" t="s">
        <v>34</v>
      </c>
      <c r="B97" s="112"/>
      <c r="C97" s="27">
        <f>SUM(C96)</f>
        <v>0</v>
      </c>
      <c r="D97" s="42"/>
    </row>
    <row r="98" spans="1:6" hidden="1"/>
    <row r="99" spans="1:6" ht="18.600000000000001" customHeight="1">
      <c r="A99" s="99" t="s">
        <v>98</v>
      </c>
      <c r="B99" s="99"/>
      <c r="C99" s="99"/>
      <c r="D99" s="99"/>
    </row>
    <row r="100" spans="1:6">
      <c r="A100" s="18">
        <v>4</v>
      </c>
      <c r="B100" s="106" t="s">
        <v>99</v>
      </c>
      <c r="C100" s="106"/>
      <c r="D100" s="19" t="s">
        <v>21</v>
      </c>
    </row>
    <row r="101" spans="1:6">
      <c r="A101" s="20" t="s">
        <v>86</v>
      </c>
      <c r="B101" s="90" t="s">
        <v>87</v>
      </c>
      <c r="C101" s="90"/>
      <c r="D101" s="27">
        <f>D91</f>
        <v>0</v>
      </c>
    </row>
    <row r="102" spans="1:6" hidden="1">
      <c r="A102" s="20" t="s">
        <v>95</v>
      </c>
      <c r="B102" s="25" t="s">
        <v>100</v>
      </c>
      <c r="C102" s="25"/>
      <c r="D102" s="41">
        <f>C97</f>
        <v>0</v>
      </c>
    </row>
    <row r="103" spans="1:6">
      <c r="A103" s="101" t="s">
        <v>34</v>
      </c>
      <c r="B103" s="101"/>
      <c r="C103" s="101"/>
      <c r="D103" s="29">
        <f>SUM(D101:D102)</f>
        <v>0</v>
      </c>
    </row>
    <row r="105" spans="1:6" ht="14.45" customHeight="1">
      <c r="A105" s="99" t="s">
        <v>101</v>
      </c>
      <c r="B105" s="99"/>
      <c r="C105" s="99"/>
      <c r="D105" s="99"/>
    </row>
    <row r="106" spans="1:6">
      <c r="A106" s="34">
        <v>5</v>
      </c>
      <c r="B106" s="113" t="s">
        <v>102</v>
      </c>
      <c r="C106" s="113"/>
      <c r="D106" s="15" t="s">
        <v>21</v>
      </c>
    </row>
    <row r="107" spans="1:6">
      <c r="A107" s="20" t="s">
        <v>22</v>
      </c>
      <c r="B107" s="90" t="s">
        <v>103</v>
      </c>
      <c r="C107" s="90"/>
      <c r="D107" s="43"/>
    </row>
    <row r="108" spans="1:6">
      <c r="A108" s="20" t="s">
        <v>24</v>
      </c>
      <c r="B108" s="90" t="s">
        <v>104</v>
      </c>
      <c r="C108" s="90"/>
      <c r="D108" s="52" t="s">
        <v>26</v>
      </c>
      <c r="F108" s="50" t="s">
        <v>105</v>
      </c>
    </row>
    <row r="109" spans="1:6">
      <c r="A109" s="20" t="s">
        <v>27</v>
      </c>
      <c r="B109" s="90" t="s">
        <v>106</v>
      </c>
      <c r="C109" s="90"/>
      <c r="D109" s="27">
        <v>0</v>
      </c>
    </row>
    <row r="110" spans="1:6">
      <c r="A110" s="20" t="s">
        <v>28</v>
      </c>
      <c r="B110" s="90" t="s">
        <v>33</v>
      </c>
      <c r="C110" s="90"/>
      <c r="D110" s="27">
        <v>0</v>
      </c>
    </row>
    <row r="111" spans="1:6">
      <c r="A111" s="101" t="s">
        <v>34</v>
      </c>
      <c r="B111" s="101"/>
      <c r="C111" s="101"/>
      <c r="D111" s="29">
        <f>SUM(D107:D110)</f>
        <v>0</v>
      </c>
    </row>
    <row r="112" spans="1:6">
      <c r="A112" s="100" t="s">
        <v>107</v>
      </c>
      <c r="B112" s="100"/>
      <c r="C112" s="100"/>
      <c r="D112" s="100"/>
    </row>
    <row r="114" spans="1:11" ht="14.45" customHeight="1">
      <c r="A114" s="99" t="s">
        <v>108</v>
      </c>
      <c r="B114" s="99"/>
      <c r="C114" s="99"/>
      <c r="D114" s="99"/>
    </row>
    <row r="115" spans="1:11">
      <c r="A115" s="114" t="s">
        <v>109</v>
      </c>
      <c r="B115" s="114"/>
      <c r="C115" s="115" t="s">
        <v>130</v>
      </c>
      <c r="D115" s="115"/>
    </row>
    <row r="116" spans="1:11">
      <c r="A116" s="18">
        <v>6</v>
      </c>
      <c r="B116" s="19" t="s">
        <v>110</v>
      </c>
      <c r="C116" s="19" t="s">
        <v>39</v>
      </c>
      <c r="D116" s="18" t="s">
        <v>21</v>
      </c>
    </row>
    <row r="117" spans="1:11">
      <c r="A117" s="20" t="s">
        <v>22</v>
      </c>
      <c r="B117" s="25" t="s">
        <v>111</v>
      </c>
      <c r="C117" s="30">
        <v>0.05</v>
      </c>
      <c r="D117" s="31">
        <f>C117*D136</f>
        <v>0</v>
      </c>
    </row>
    <row r="118" spans="1:11">
      <c r="A118" s="20" t="s">
        <v>24</v>
      </c>
      <c r="B118" s="25" t="s">
        <v>112</v>
      </c>
      <c r="C118" s="30">
        <v>6.7900000000000002E-2</v>
      </c>
      <c r="D118" s="31">
        <f>C118*D136</f>
        <v>0</v>
      </c>
    </row>
    <row r="119" spans="1:11">
      <c r="A119" s="20" t="s">
        <v>27</v>
      </c>
      <c r="B119" s="25" t="s">
        <v>113</v>
      </c>
      <c r="C119" s="44">
        <f>SUM(C120:C122)</f>
        <v>0.14250000000000002</v>
      </c>
      <c r="D119" s="31">
        <f>(D136+D118+D117)*(C119/IF(C115="Lucro presumido",91.45%,85.75%))</f>
        <v>0</v>
      </c>
    </row>
    <row r="120" spans="1:11">
      <c r="A120" s="20" t="s">
        <v>114</v>
      </c>
      <c r="B120" s="25" t="s">
        <v>115</v>
      </c>
      <c r="C120" s="44">
        <f>IF(C115="Lucro presumido",0.65%,1.65%)</f>
        <v>1.6500000000000001E-2</v>
      </c>
      <c r="D120" s="45" t="s">
        <v>26</v>
      </c>
    </row>
    <row r="121" spans="1:11">
      <c r="A121" s="20" t="s">
        <v>116</v>
      </c>
      <c r="B121" s="25" t="s">
        <v>117</v>
      </c>
      <c r="C121" s="44">
        <f>IF(C115="Lucro presumido",3%,7.6%)</f>
        <v>7.5999999999999998E-2</v>
      </c>
      <c r="D121" s="45" t="s">
        <v>26</v>
      </c>
    </row>
    <row r="122" spans="1:11">
      <c r="A122" s="20" t="s">
        <v>118</v>
      </c>
      <c r="B122" s="25" t="s">
        <v>119</v>
      </c>
      <c r="C122" s="44">
        <v>0.05</v>
      </c>
      <c r="D122" s="45" t="s">
        <v>26</v>
      </c>
    </row>
    <row r="123" spans="1:11" ht="25.5">
      <c r="A123" s="36" t="s">
        <v>28</v>
      </c>
      <c r="B123" s="11" t="s">
        <v>120</v>
      </c>
      <c r="C123" s="46">
        <v>0</v>
      </c>
      <c r="D123" s="47">
        <f>(D136+D118+D117)*(C123/IF(C115="Lucro presumido",91.45%,85.75%))</f>
        <v>0</v>
      </c>
    </row>
    <row r="124" spans="1:11">
      <c r="A124" s="101" t="s">
        <v>34</v>
      </c>
      <c r="B124" s="101"/>
      <c r="C124" s="32">
        <f>SUM(C117:C119)+(C123)</f>
        <v>0.26040000000000002</v>
      </c>
      <c r="D124" s="33">
        <f>SUM(D117:D122)</f>
        <v>0</v>
      </c>
    </row>
    <row r="125" spans="1:11" ht="19.149999999999999" customHeight="1">
      <c r="A125" s="100" t="s">
        <v>121</v>
      </c>
      <c r="B125" s="100"/>
      <c r="C125" s="100"/>
      <c r="D125" s="100"/>
    </row>
    <row r="126" spans="1:11" ht="30.6" customHeight="1">
      <c r="A126" s="100" t="s">
        <v>122</v>
      </c>
      <c r="B126" s="100"/>
      <c r="C126" s="100"/>
      <c r="D126" s="100"/>
    </row>
    <row r="127" spans="1:11" ht="35.450000000000003" customHeight="1">
      <c r="A127" s="100" t="s">
        <v>131</v>
      </c>
      <c r="B127" s="100"/>
      <c r="C127" s="100"/>
      <c r="D127" s="100"/>
    </row>
    <row r="128" spans="1:11">
      <c r="K128" s="23"/>
    </row>
    <row r="129" spans="1:11" ht="14.45" customHeight="1">
      <c r="A129" s="99" t="s">
        <v>123</v>
      </c>
      <c r="B129" s="99"/>
      <c r="C129" s="99"/>
      <c r="D129" s="99"/>
      <c r="K129" s="23"/>
    </row>
    <row r="130" spans="1:11">
      <c r="A130" s="111" t="s">
        <v>124</v>
      </c>
      <c r="B130" s="116"/>
      <c r="C130" s="112"/>
      <c r="D130" s="15" t="s">
        <v>125</v>
      </c>
    </row>
    <row r="131" spans="1:11">
      <c r="A131" s="36" t="s">
        <v>22</v>
      </c>
      <c r="B131" s="107" t="s">
        <v>19</v>
      </c>
      <c r="C131" s="107"/>
      <c r="D131" s="27">
        <f>D19</f>
        <v>0</v>
      </c>
    </row>
    <row r="132" spans="1:11" ht="30" customHeight="1">
      <c r="A132" s="36" t="s">
        <v>24</v>
      </c>
      <c r="B132" s="107" t="s">
        <v>35</v>
      </c>
      <c r="C132" s="107"/>
      <c r="D132" s="27">
        <f>D65</f>
        <v>0</v>
      </c>
      <c r="K132" s="23"/>
    </row>
    <row r="133" spans="1:11">
      <c r="A133" s="36" t="s">
        <v>27</v>
      </c>
      <c r="B133" s="107" t="s">
        <v>73</v>
      </c>
      <c r="C133" s="107"/>
      <c r="D133" s="27">
        <f>D76</f>
        <v>0</v>
      </c>
    </row>
    <row r="134" spans="1:11" ht="30" customHeight="1">
      <c r="A134" s="36" t="s">
        <v>28</v>
      </c>
      <c r="B134" s="107" t="s">
        <v>83</v>
      </c>
      <c r="C134" s="107"/>
      <c r="D134" s="27">
        <f>D103</f>
        <v>0</v>
      </c>
    </row>
    <row r="135" spans="1:11">
      <c r="A135" s="36" t="s">
        <v>30</v>
      </c>
      <c r="B135" s="107" t="s">
        <v>101</v>
      </c>
      <c r="C135" s="107"/>
      <c r="D135" s="27">
        <f>D111</f>
        <v>0</v>
      </c>
    </row>
    <row r="136" spans="1:11">
      <c r="A136" s="101" t="s">
        <v>126</v>
      </c>
      <c r="B136" s="101"/>
      <c r="C136" s="101"/>
      <c r="D136" s="29">
        <f>SUM(D131:D135)</f>
        <v>0</v>
      </c>
    </row>
    <row r="137" spans="1:11">
      <c r="A137" s="20" t="s">
        <v>32</v>
      </c>
      <c r="B137" s="90" t="s">
        <v>108</v>
      </c>
      <c r="C137" s="90"/>
      <c r="D137" s="27">
        <f>D124</f>
        <v>0</v>
      </c>
    </row>
    <row r="138" spans="1:11">
      <c r="A138" s="99" t="s">
        <v>127</v>
      </c>
      <c r="B138" s="99"/>
      <c r="C138" s="99"/>
      <c r="D138" s="51">
        <f>ROUND(SUM(D136:D137),2)</f>
        <v>0</v>
      </c>
      <c r="H138" s="23">
        <f>D138*20*12</f>
        <v>0</v>
      </c>
    </row>
    <row r="139" spans="1:11">
      <c r="H139" s="23">
        <f>H138*5</f>
        <v>0</v>
      </c>
    </row>
    <row r="141" spans="1:11" ht="183" customHeight="1">
      <c r="A141" s="100" t="s">
        <v>192</v>
      </c>
      <c r="B141" s="100"/>
      <c r="C141" s="100"/>
      <c r="D141" s="100"/>
      <c r="H141" s="14" t="s">
        <v>135</v>
      </c>
    </row>
  </sheetData>
  <mergeCells count="82">
    <mergeCell ref="A138:C138"/>
    <mergeCell ref="A141:D141"/>
    <mergeCell ref="B132:C132"/>
    <mergeCell ref="B133:C133"/>
    <mergeCell ref="B134:C134"/>
    <mergeCell ref="B135:C135"/>
    <mergeCell ref="A136:C136"/>
    <mergeCell ref="B137:C137"/>
    <mergeCell ref="B131:C131"/>
    <mergeCell ref="B109:C109"/>
    <mergeCell ref="B110:C110"/>
    <mergeCell ref="A111:C111"/>
    <mergeCell ref="A112:D112"/>
    <mergeCell ref="A114:D114"/>
    <mergeCell ref="A115:B115"/>
    <mergeCell ref="C115:D115"/>
    <mergeCell ref="A124:B124"/>
    <mergeCell ref="A125:D125"/>
    <mergeCell ref="A127:D127"/>
    <mergeCell ref="A129:D129"/>
    <mergeCell ref="A130:C130"/>
    <mergeCell ref="A126:D126"/>
    <mergeCell ref="B108:C108"/>
    <mergeCell ref="A91:B91"/>
    <mergeCell ref="A92:D92"/>
    <mergeCell ref="A94:D94"/>
    <mergeCell ref="A97:B97"/>
    <mergeCell ref="A99:D99"/>
    <mergeCell ref="B100:C100"/>
    <mergeCell ref="B101:C101"/>
    <mergeCell ref="A103:C103"/>
    <mergeCell ref="A105:D105"/>
    <mergeCell ref="B106:C106"/>
    <mergeCell ref="B107:C107"/>
    <mergeCell ref="A83:D83"/>
    <mergeCell ref="B61:C61"/>
    <mergeCell ref="B62:C62"/>
    <mergeCell ref="B63:C63"/>
    <mergeCell ref="B64:C64"/>
    <mergeCell ref="A65:C65"/>
    <mergeCell ref="A67:D67"/>
    <mergeCell ref="A76:B76"/>
    <mergeCell ref="A77:D77"/>
    <mergeCell ref="A78:D78"/>
    <mergeCell ref="A80:D80"/>
    <mergeCell ref="A81:D81"/>
    <mergeCell ref="A60:D60"/>
    <mergeCell ref="A32:D32"/>
    <mergeCell ref="A42:B42"/>
    <mergeCell ref="A43:D43"/>
    <mergeCell ref="A44:D44"/>
    <mergeCell ref="A45:D45"/>
    <mergeCell ref="A46:D46"/>
    <mergeCell ref="A47:D47"/>
    <mergeCell ref="A49:D49"/>
    <mergeCell ref="A56:C56"/>
    <mergeCell ref="A57:D57"/>
    <mergeCell ref="A58:D58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</mergeCells>
  <dataValidations count="1">
    <dataValidation type="list" allowBlank="1" showInputMessage="1" showErrorMessage="1" sqref="C115:D115" xr:uid="{AB982244-C25E-49A9-B51B-6883D9C94DAE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2F579-4ED0-4748-8CFB-7B720EFA1F60}">
  <sheetPr>
    <tabColor theme="7"/>
    <pageSetUpPr fitToPage="1"/>
  </sheetPr>
  <dimension ref="A1:L141"/>
  <sheetViews>
    <sheetView showGridLines="0" zoomScaleNormal="100" workbookViewId="0">
      <selection activeCell="I7" sqref="I7:U32"/>
    </sheetView>
  </sheetViews>
  <sheetFormatPr defaultColWidth="8.7109375" defaultRowHeight="12.75"/>
  <cols>
    <col min="1" max="1" width="8.85546875" style="14" bestFit="1" customWidth="1"/>
    <col min="2" max="2" width="55.5703125" style="40" customWidth="1"/>
    <col min="3" max="3" width="17.7109375" style="40" customWidth="1"/>
    <col min="4" max="4" width="16.85546875" style="14" customWidth="1"/>
    <col min="5" max="6" width="8.7109375" style="14"/>
    <col min="7" max="7" width="9.140625" style="14" bestFit="1" customWidth="1"/>
    <col min="8" max="8" width="17" style="14" customWidth="1"/>
    <col min="9" max="9" width="10.42578125" style="14" bestFit="1" customWidth="1"/>
    <col min="10" max="10" width="8.7109375" style="14"/>
    <col min="11" max="11" width="13.140625" style="14" bestFit="1" customWidth="1"/>
    <col min="12" max="16384" width="8.7109375" style="14"/>
  </cols>
  <sheetData>
    <row r="1" spans="1:7">
      <c r="A1" s="91" t="s">
        <v>11</v>
      </c>
      <c r="B1" s="91"/>
      <c r="C1" s="91"/>
      <c r="D1" s="91"/>
    </row>
    <row r="3" spans="1:7">
      <c r="A3" s="92" t="s">
        <v>12</v>
      </c>
      <c r="B3" s="92"/>
      <c r="C3" s="92"/>
      <c r="D3" s="92"/>
    </row>
    <row r="4" spans="1:7" ht="25.5">
      <c r="A4" s="15">
        <v>1</v>
      </c>
      <c r="B4" s="16" t="s">
        <v>13</v>
      </c>
      <c r="C4" s="93" t="s">
        <v>186</v>
      </c>
      <c r="D4" s="93"/>
    </row>
    <row r="5" spans="1:7">
      <c r="A5" s="17">
        <v>2</v>
      </c>
      <c r="B5" s="11" t="s">
        <v>14</v>
      </c>
      <c r="C5" s="94"/>
      <c r="D5" s="94"/>
    </row>
    <row r="6" spans="1:7">
      <c r="A6" s="17">
        <v>3</v>
      </c>
      <c r="B6" s="11" t="s">
        <v>15</v>
      </c>
      <c r="C6" s="95"/>
      <c r="D6" s="95"/>
    </row>
    <row r="7" spans="1:7" ht="64.900000000000006" customHeight="1">
      <c r="A7" s="17">
        <v>4</v>
      </c>
      <c r="B7" s="11" t="s">
        <v>16</v>
      </c>
      <c r="C7" s="96" t="s">
        <v>182</v>
      </c>
      <c r="D7" s="97"/>
    </row>
    <row r="8" spans="1:7">
      <c r="A8" s="17">
        <v>5</v>
      </c>
      <c r="B8" s="11" t="s">
        <v>17</v>
      </c>
      <c r="C8" s="98" t="s">
        <v>142</v>
      </c>
      <c r="D8" s="94"/>
    </row>
    <row r="9" spans="1:7">
      <c r="A9" s="17">
        <v>6</v>
      </c>
      <c r="B9" s="11" t="s">
        <v>18</v>
      </c>
      <c r="C9" s="98" t="s">
        <v>183</v>
      </c>
      <c r="D9" s="94"/>
    </row>
    <row r="11" spans="1:7" ht="18.95" customHeight="1">
      <c r="A11" s="99" t="s">
        <v>19</v>
      </c>
      <c r="B11" s="99"/>
      <c r="C11" s="99"/>
      <c r="D11" s="99"/>
    </row>
    <row r="12" spans="1:7">
      <c r="A12" s="18">
        <v>1</v>
      </c>
      <c r="B12" s="92" t="s">
        <v>20</v>
      </c>
      <c r="C12" s="92"/>
      <c r="D12" s="19" t="s">
        <v>21</v>
      </c>
    </row>
    <row r="13" spans="1:7">
      <c r="A13" s="20" t="s">
        <v>22</v>
      </c>
      <c r="B13" s="90" t="s">
        <v>23</v>
      </c>
      <c r="C13" s="90"/>
      <c r="D13" s="53"/>
    </row>
    <row r="14" spans="1:7">
      <c r="A14" s="20" t="s">
        <v>24</v>
      </c>
      <c r="B14" s="90" t="s">
        <v>25</v>
      </c>
      <c r="C14" s="90"/>
      <c r="D14" s="21" t="s">
        <v>26</v>
      </c>
    </row>
    <row r="15" spans="1:7">
      <c r="A15" s="20" t="s">
        <v>27</v>
      </c>
      <c r="B15" s="90" t="s">
        <v>139</v>
      </c>
      <c r="C15" s="90"/>
      <c r="D15" s="21"/>
      <c r="G15" s="23"/>
    </row>
    <row r="16" spans="1:7">
      <c r="A16" s="20" t="s">
        <v>28</v>
      </c>
      <c r="B16" s="90" t="s">
        <v>29</v>
      </c>
      <c r="C16" s="90"/>
      <c r="D16" s="21">
        <v>0</v>
      </c>
      <c r="G16" s="23"/>
    </row>
    <row r="17" spans="1:12">
      <c r="A17" s="20" t="s">
        <v>30</v>
      </c>
      <c r="B17" s="90" t="s">
        <v>31</v>
      </c>
      <c r="C17" s="90"/>
      <c r="D17" s="21">
        <v>0</v>
      </c>
      <c r="G17" s="23"/>
    </row>
    <row r="18" spans="1:12">
      <c r="A18" s="20" t="s">
        <v>32</v>
      </c>
      <c r="B18" s="90" t="s">
        <v>33</v>
      </c>
      <c r="C18" s="90"/>
      <c r="D18" s="21">
        <v>0</v>
      </c>
      <c r="G18" s="23"/>
    </row>
    <row r="19" spans="1:12">
      <c r="A19" s="101" t="s">
        <v>34</v>
      </c>
      <c r="B19" s="101"/>
      <c r="C19" s="101"/>
      <c r="D19" s="22">
        <f>SUM(D13:D18)</f>
        <v>0</v>
      </c>
      <c r="G19" s="23"/>
      <c r="I19" s="23"/>
    </row>
    <row r="20" spans="1:12" ht="39.6" customHeight="1">
      <c r="A20" s="102" t="s">
        <v>196</v>
      </c>
      <c r="B20" s="102"/>
      <c r="C20" s="102"/>
      <c r="D20" s="102"/>
    </row>
    <row r="22" spans="1:12">
      <c r="A22" s="99" t="s">
        <v>35</v>
      </c>
      <c r="B22" s="99"/>
      <c r="C22" s="99"/>
      <c r="D22" s="99"/>
    </row>
    <row r="23" spans="1:12">
      <c r="A23" s="101" t="s">
        <v>36</v>
      </c>
      <c r="B23" s="101"/>
      <c r="C23" s="101"/>
      <c r="D23" s="101"/>
    </row>
    <row r="24" spans="1:12">
      <c r="A24" s="24" t="s">
        <v>37</v>
      </c>
      <c r="B24" s="24" t="s">
        <v>38</v>
      </c>
      <c r="C24" s="15" t="s">
        <v>39</v>
      </c>
      <c r="D24" s="24" t="s">
        <v>21</v>
      </c>
    </row>
    <row r="25" spans="1:12">
      <c r="A25" s="20" t="s">
        <v>22</v>
      </c>
      <c r="B25" s="25" t="s">
        <v>40</v>
      </c>
      <c r="C25" s="26">
        <v>9.0899999999999995E-2</v>
      </c>
      <c r="D25" s="27">
        <f>C25*$D$19</f>
        <v>0</v>
      </c>
    </row>
    <row r="26" spans="1:12">
      <c r="A26" s="20" t="s">
        <v>24</v>
      </c>
      <c r="B26" s="25" t="s">
        <v>41</v>
      </c>
      <c r="C26" s="26">
        <v>0.1212</v>
      </c>
      <c r="D26" s="27">
        <f>C26*$D$19</f>
        <v>0</v>
      </c>
    </row>
    <row r="27" spans="1:12">
      <c r="A27" s="101" t="s">
        <v>34</v>
      </c>
      <c r="B27" s="101"/>
      <c r="C27" s="28">
        <f>SUM(C25:C26)</f>
        <v>0.21210000000000001</v>
      </c>
      <c r="D27" s="29">
        <f>SUM(D25:D26)</f>
        <v>0</v>
      </c>
    </row>
    <row r="28" spans="1:12" ht="39" customHeight="1">
      <c r="A28" s="100" t="s">
        <v>42</v>
      </c>
      <c r="B28" s="100"/>
      <c r="C28" s="100"/>
      <c r="D28" s="100"/>
      <c r="L28" s="57"/>
    </row>
    <row r="29" spans="1:12" ht="30" customHeight="1">
      <c r="A29" s="100" t="s">
        <v>43</v>
      </c>
      <c r="B29" s="100"/>
      <c r="C29" s="100"/>
      <c r="D29" s="100"/>
    </row>
    <row r="30" spans="1:12" ht="45.6" customHeight="1">
      <c r="A30" s="100" t="s">
        <v>133</v>
      </c>
      <c r="B30" s="100"/>
      <c r="C30" s="100"/>
      <c r="D30" s="100"/>
    </row>
    <row r="32" spans="1:12" ht="33" customHeight="1">
      <c r="A32" s="103" t="s">
        <v>44</v>
      </c>
      <c r="B32" s="103"/>
      <c r="C32" s="103"/>
      <c r="D32" s="103"/>
    </row>
    <row r="33" spans="1:4">
      <c r="A33" s="18" t="s">
        <v>45</v>
      </c>
      <c r="B33" s="19" t="s">
        <v>46</v>
      </c>
      <c r="C33" s="19" t="s">
        <v>39</v>
      </c>
      <c r="D33" s="18" t="s">
        <v>21</v>
      </c>
    </row>
    <row r="34" spans="1:4">
      <c r="A34" s="20" t="s">
        <v>22</v>
      </c>
      <c r="B34" s="25" t="s">
        <v>47</v>
      </c>
      <c r="C34" s="30">
        <v>0.2</v>
      </c>
      <c r="D34" s="31">
        <f>C34*($D$19+$D$27)</f>
        <v>0</v>
      </c>
    </row>
    <row r="35" spans="1:4">
      <c r="A35" s="20" t="s">
        <v>24</v>
      </c>
      <c r="B35" s="25" t="s">
        <v>48</v>
      </c>
      <c r="C35" s="30">
        <v>2.5000000000000001E-2</v>
      </c>
      <c r="D35" s="31">
        <f t="shared" ref="D35:D41" si="0">C35*($D$19+$D$27)</f>
        <v>0</v>
      </c>
    </row>
    <row r="36" spans="1:4">
      <c r="A36" s="20" t="s">
        <v>27</v>
      </c>
      <c r="B36" s="25" t="s">
        <v>49</v>
      </c>
      <c r="C36" s="30">
        <v>0.03</v>
      </c>
      <c r="D36" s="31">
        <f t="shared" si="0"/>
        <v>0</v>
      </c>
    </row>
    <row r="37" spans="1:4">
      <c r="A37" s="20" t="s">
        <v>28</v>
      </c>
      <c r="B37" s="25" t="s">
        <v>50</v>
      </c>
      <c r="C37" s="30">
        <v>1.4999999999999999E-2</v>
      </c>
      <c r="D37" s="31">
        <f t="shared" si="0"/>
        <v>0</v>
      </c>
    </row>
    <row r="38" spans="1:4">
      <c r="A38" s="20" t="s">
        <v>30</v>
      </c>
      <c r="B38" s="25" t="s">
        <v>51</v>
      </c>
      <c r="C38" s="30">
        <v>0.01</v>
      </c>
      <c r="D38" s="31">
        <f t="shared" si="0"/>
        <v>0</v>
      </c>
    </row>
    <row r="39" spans="1:4">
      <c r="A39" s="20" t="s">
        <v>32</v>
      </c>
      <c r="B39" s="25" t="s">
        <v>52</v>
      </c>
      <c r="C39" s="30">
        <v>6.0000000000000001E-3</v>
      </c>
      <c r="D39" s="31">
        <f t="shared" si="0"/>
        <v>0</v>
      </c>
    </row>
    <row r="40" spans="1:4">
      <c r="A40" s="20" t="s">
        <v>53</v>
      </c>
      <c r="B40" s="25" t="s">
        <v>54</v>
      </c>
      <c r="C40" s="30">
        <v>2E-3</v>
      </c>
      <c r="D40" s="31">
        <f t="shared" si="0"/>
        <v>0</v>
      </c>
    </row>
    <row r="41" spans="1:4">
      <c r="A41" s="20" t="s">
        <v>55</v>
      </c>
      <c r="B41" s="25" t="s">
        <v>56</v>
      </c>
      <c r="C41" s="30">
        <v>0.08</v>
      </c>
      <c r="D41" s="31">
        <f t="shared" si="0"/>
        <v>0</v>
      </c>
    </row>
    <row r="42" spans="1:4">
      <c r="A42" s="104" t="s">
        <v>34</v>
      </c>
      <c r="B42" s="105"/>
      <c r="C42" s="32">
        <f>SUM(C34:C41)</f>
        <v>0.36800000000000005</v>
      </c>
      <c r="D42" s="33">
        <f>SUM(D34:D41)</f>
        <v>0</v>
      </c>
    </row>
    <row r="43" spans="1:4" ht="25.5" customHeight="1">
      <c r="A43" s="100" t="s">
        <v>57</v>
      </c>
      <c r="B43" s="100"/>
      <c r="C43" s="100"/>
      <c r="D43" s="100"/>
    </row>
    <row r="44" spans="1:4" ht="26.25" customHeight="1">
      <c r="A44" s="100" t="s">
        <v>58</v>
      </c>
      <c r="B44" s="100"/>
      <c r="C44" s="100"/>
      <c r="D44" s="100"/>
    </row>
    <row r="45" spans="1:4" ht="25.5" customHeight="1">
      <c r="A45" s="100" t="s">
        <v>59</v>
      </c>
      <c r="B45" s="100"/>
      <c r="C45" s="100"/>
      <c r="D45" s="100"/>
    </row>
    <row r="46" spans="1:4" ht="14.25" customHeight="1">
      <c r="A46" s="100" t="s">
        <v>60</v>
      </c>
      <c r="B46" s="100"/>
      <c r="C46" s="100"/>
      <c r="D46" s="100"/>
    </row>
    <row r="47" spans="1:4" ht="14.25" customHeight="1">
      <c r="A47" s="100" t="s">
        <v>61</v>
      </c>
      <c r="B47" s="100"/>
      <c r="C47" s="100"/>
      <c r="D47" s="100"/>
    </row>
    <row r="49" spans="1:4" ht="15" customHeight="1">
      <c r="A49" s="103" t="s">
        <v>62</v>
      </c>
      <c r="B49" s="103"/>
      <c r="C49" s="103"/>
      <c r="D49" s="103"/>
    </row>
    <row r="50" spans="1:4">
      <c r="A50" s="34" t="s">
        <v>63</v>
      </c>
      <c r="B50" s="15" t="s">
        <v>64</v>
      </c>
      <c r="C50" s="34" t="s">
        <v>65</v>
      </c>
      <c r="D50" s="15" t="s">
        <v>21</v>
      </c>
    </row>
    <row r="51" spans="1:4">
      <c r="A51" s="20" t="s">
        <v>22</v>
      </c>
      <c r="B51" s="25" t="s">
        <v>198</v>
      </c>
      <c r="C51" s="35">
        <v>22</v>
      </c>
      <c r="D51" s="27"/>
    </row>
    <row r="52" spans="1:4">
      <c r="A52" s="20" t="s">
        <v>24</v>
      </c>
      <c r="B52" s="25" t="s">
        <v>140</v>
      </c>
      <c r="C52" s="35">
        <v>22</v>
      </c>
      <c r="D52" s="27"/>
    </row>
    <row r="53" spans="1:4">
      <c r="A53" s="20" t="s">
        <v>27</v>
      </c>
      <c r="B53" s="25" t="s">
        <v>66</v>
      </c>
      <c r="C53" s="35"/>
      <c r="D53" s="58"/>
    </row>
    <row r="54" spans="1:4">
      <c r="A54" s="20" t="s">
        <v>28</v>
      </c>
      <c r="B54" s="25" t="s">
        <v>67</v>
      </c>
      <c r="C54" s="35"/>
      <c r="D54" s="58"/>
    </row>
    <row r="55" spans="1:4">
      <c r="A55" s="20" t="s">
        <v>30</v>
      </c>
      <c r="B55" s="25" t="s">
        <v>68</v>
      </c>
      <c r="C55" s="35"/>
      <c r="D55" s="58"/>
    </row>
    <row r="56" spans="1:4">
      <c r="A56" s="101" t="s">
        <v>34</v>
      </c>
      <c r="B56" s="101"/>
      <c r="C56" s="101"/>
      <c r="D56" s="48">
        <f>SUM(D51:D55)</f>
        <v>0</v>
      </c>
    </row>
    <row r="57" spans="1:4" ht="28.5" customHeight="1">
      <c r="A57" s="100" t="s">
        <v>69</v>
      </c>
      <c r="B57" s="100"/>
      <c r="C57" s="100"/>
      <c r="D57" s="100"/>
    </row>
    <row r="58" spans="1:4" ht="27.6" customHeight="1">
      <c r="A58" s="100" t="s">
        <v>70</v>
      </c>
      <c r="B58" s="100"/>
      <c r="C58" s="100"/>
      <c r="D58" s="100"/>
    </row>
    <row r="60" spans="1:4" ht="15" customHeight="1">
      <c r="A60" s="99" t="s">
        <v>71</v>
      </c>
      <c r="B60" s="99"/>
      <c r="C60" s="99"/>
      <c r="D60" s="99"/>
    </row>
    <row r="61" spans="1:4">
      <c r="A61" s="19">
        <v>2</v>
      </c>
      <c r="B61" s="106" t="s">
        <v>72</v>
      </c>
      <c r="C61" s="106"/>
      <c r="D61" s="19" t="s">
        <v>21</v>
      </c>
    </row>
    <row r="62" spans="1:4" ht="30" customHeight="1">
      <c r="A62" s="36" t="s">
        <v>37</v>
      </c>
      <c r="B62" s="107" t="s">
        <v>38</v>
      </c>
      <c r="C62" s="107"/>
      <c r="D62" s="27">
        <f>D27</f>
        <v>0</v>
      </c>
    </row>
    <row r="63" spans="1:4">
      <c r="A63" s="36" t="s">
        <v>45</v>
      </c>
      <c r="B63" s="90" t="s">
        <v>46</v>
      </c>
      <c r="C63" s="90"/>
      <c r="D63" s="27">
        <f>D42</f>
        <v>0</v>
      </c>
    </row>
    <row r="64" spans="1:4">
      <c r="A64" s="36" t="s">
        <v>63</v>
      </c>
      <c r="B64" s="90" t="s">
        <v>64</v>
      </c>
      <c r="C64" s="90"/>
      <c r="D64" s="27">
        <f>D56</f>
        <v>0</v>
      </c>
    </row>
    <row r="65" spans="1:4">
      <c r="A65" s="104" t="s">
        <v>34</v>
      </c>
      <c r="B65" s="108"/>
      <c r="C65" s="105"/>
      <c r="D65" s="29">
        <f>SUM(D62:D64)</f>
        <v>0</v>
      </c>
    </row>
    <row r="67" spans="1:4" ht="14.45" customHeight="1">
      <c r="A67" s="99" t="s">
        <v>73</v>
      </c>
      <c r="B67" s="99"/>
      <c r="C67" s="99"/>
      <c r="D67" s="99"/>
    </row>
    <row r="68" spans="1:4">
      <c r="A68" s="19">
        <v>3</v>
      </c>
      <c r="B68" s="19" t="s">
        <v>74</v>
      </c>
      <c r="C68" s="19" t="s">
        <v>39</v>
      </c>
      <c r="D68" s="19" t="s">
        <v>21</v>
      </c>
    </row>
    <row r="69" spans="1:4">
      <c r="A69" s="36" t="s">
        <v>22</v>
      </c>
      <c r="B69" s="11" t="s">
        <v>75</v>
      </c>
      <c r="C69" s="30">
        <v>4.1999999999999997E-3</v>
      </c>
      <c r="D69" s="31">
        <f t="shared" ref="D69:D75" si="1">C69*($D$19+$D$27)</f>
        <v>0</v>
      </c>
    </row>
    <row r="70" spans="1:4">
      <c r="A70" s="36" t="s">
        <v>24</v>
      </c>
      <c r="B70" s="11" t="s">
        <v>76</v>
      </c>
      <c r="C70" s="30">
        <v>2.9999999999999997E-4</v>
      </c>
      <c r="D70" s="31">
        <f t="shared" si="1"/>
        <v>0</v>
      </c>
    </row>
    <row r="71" spans="1:4" ht="25.5">
      <c r="A71" s="36" t="s">
        <v>27</v>
      </c>
      <c r="B71" s="11" t="s">
        <v>77</v>
      </c>
      <c r="C71" s="37">
        <v>9.9999999999999995E-7</v>
      </c>
      <c r="D71" s="31">
        <f t="shared" si="1"/>
        <v>0</v>
      </c>
    </row>
    <row r="72" spans="1:4">
      <c r="A72" s="36" t="s">
        <v>28</v>
      </c>
      <c r="B72" s="11" t="s">
        <v>78</v>
      </c>
      <c r="C72" s="38">
        <v>1.9400000000000001E-2</v>
      </c>
      <c r="D72" s="31">
        <f t="shared" si="1"/>
        <v>0</v>
      </c>
    </row>
    <row r="73" spans="1:4" ht="25.5">
      <c r="A73" s="36" t="s">
        <v>30</v>
      </c>
      <c r="B73" s="11" t="s">
        <v>79</v>
      </c>
      <c r="C73" s="30">
        <f>(C42*C72)</f>
        <v>7.1392000000000009E-3</v>
      </c>
      <c r="D73" s="31">
        <f>C73*($D$19+$D$27)</f>
        <v>0</v>
      </c>
    </row>
    <row r="74" spans="1:4" ht="25.5">
      <c r="A74" s="36" t="s">
        <v>32</v>
      </c>
      <c r="B74" s="11" t="s">
        <v>80</v>
      </c>
      <c r="C74" s="30">
        <v>1E-4</v>
      </c>
      <c r="D74" s="31">
        <f>C74*($D$19+$D$27)</f>
        <v>0</v>
      </c>
    </row>
    <row r="75" spans="1:4">
      <c r="A75" s="39" t="s">
        <v>53</v>
      </c>
      <c r="B75" s="49" t="s">
        <v>81</v>
      </c>
      <c r="C75" s="30">
        <v>3.49E-2</v>
      </c>
      <c r="D75" s="31">
        <f t="shared" si="1"/>
        <v>0</v>
      </c>
    </row>
    <row r="76" spans="1:4">
      <c r="A76" s="104" t="s">
        <v>34</v>
      </c>
      <c r="B76" s="105"/>
      <c r="C76" s="28">
        <f>SUM(C69:C75)</f>
        <v>6.6040199999999993E-2</v>
      </c>
      <c r="D76" s="29">
        <f>SUM(D69:D75)</f>
        <v>0</v>
      </c>
    </row>
    <row r="77" spans="1:4" ht="62.45" customHeight="1">
      <c r="A77" s="100" t="s">
        <v>134</v>
      </c>
      <c r="B77" s="100"/>
      <c r="C77" s="100"/>
      <c r="D77" s="100"/>
    </row>
    <row r="78" spans="1:4" ht="16.149999999999999" customHeight="1">
      <c r="A78" s="100" t="s">
        <v>82</v>
      </c>
      <c r="B78" s="100"/>
      <c r="C78" s="100"/>
      <c r="D78" s="100"/>
    </row>
    <row r="80" spans="1:4" ht="23.1" customHeight="1">
      <c r="A80" s="99" t="s">
        <v>83</v>
      </c>
      <c r="B80" s="99"/>
      <c r="C80" s="99"/>
      <c r="D80" s="99"/>
    </row>
    <row r="81" spans="1:11" ht="39.75" customHeight="1">
      <c r="A81" s="109" t="s">
        <v>84</v>
      </c>
      <c r="B81" s="109"/>
      <c r="C81" s="109"/>
      <c r="D81" s="109"/>
    </row>
    <row r="83" spans="1:11" ht="16.5" customHeight="1">
      <c r="A83" s="103" t="s">
        <v>85</v>
      </c>
      <c r="B83" s="103"/>
      <c r="C83" s="103"/>
      <c r="D83" s="103"/>
    </row>
    <row r="84" spans="1:11">
      <c r="A84" s="34" t="s">
        <v>86</v>
      </c>
      <c r="B84" s="15" t="s">
        <v>87</v>
      </c>
      <c r="C84" s="15" t="s">
        <v>39</v>
      </c>
      <c r="D84" s="15" t="s">
        <v>21</v>
      </c>
    </row>
    <row r="85" spans="1:11">
      <c r="A85" s="36" t="s">
        <v>22</v>
      </c>
      <c r="B85" s="11" t="s">
        <v>132</v>
      </c>
      <c r="C85" s="30">
        <v>6.8999999999999999E-3</v>
      </c>
      <c r="D85" s="31">
        <f t="shared" ref="D85:D90" si="2">C85*($D$19+$D$27)</f>
        <v>0</v>
      </c>
    </row>
    <row r="86" spans="1:11">
      <c r="A86" s="36" t="s">
        <v>24</v>
      </c>
      <c r="B86" s="11" t="s">
        <v>88</v>
      </c>
      <c r="C86" s="30">
        <v>8.2000000000000007E-3</v>
      </c>
      <c r="D86" s="31">
        <f t="shared" si="2"/>
        <v>0</v>
      </c>
    </row>
    <row r="87" spans="1:11">
      <c r="A87" s="36" t="s">
        <v>27</v>
      </c>
      <c r="B87" s="11" t="s">
        <v>89</v>
      </c>
      <c r="C87" s="30">
        <v>2.0000000000000001E-4</v>
      </c>
      <c r="D87" s="31">
        <f t="shared" si="2"/>
        <v>0</v>
      </c>
    </row>
    <row r="88" spans="1:11">
      <c r="A88" s="36" t="s">
        <v>28</v>
      </c>
      <c r="B88" s="11" t="s">
        <v>90</v>
      </c>
      <c r="C88" s="30">
        <v>2.9999999999999997E-4</v>
      </c>
      <c r="D88" s="31">
        <f t="shared" si="2"/>
        <v>0</v>
      </c>
    </row>
    <row r="89" spans="1:11">
      <c r="A89" s="36" t="s">
        <v>30</v>
      </c>
      <c r="B89" s="11" t="s">
        <v>91</v>
      </c>
      <c r="C89" s="30">
        <v>2.8999999999999998E-3</v>
      </c>
      <c r="D89" s="31">
        <f t="shared" si="2"/>
        <v>0</v>
      </c>
    </row>
    <row r="90" spans="1:11" ht="25.5">
      <c r="A90" s="36" t="s">
        <v>32</v>
      </c>
      <c r="B90" s="11" t="s">
        <v>92</v>
      </c>
      <c r="C90" s="30">
        <v>1.66E-2</v>
      </c>
      <c r="D90" s="31">
        <f t="shared" si="2"/>
        <v>0</v>
      </c>
    </row>
    <row r="91" spans="1:11">
      <c r="A91" s="104" t="s">
        <v>34</v>
      </c>
      <c r="B91" s="105"/>
      <c r="C91" s="28">
        <f>SUM(C85:C90)</f>
        <v>3.5100000000000006E-2</v>
      </c>
      <c r="D91" s="29">
        <f>SUM(D85:D90)</f>
        <v>0</v>
      </c>
    </row>
    <row r="92" spans="1:11" ht="46.9" customHeight="1">
      <c r="A92" s="100" t="s">
        <v>93</v>
      </c>
      <c r="B92" s="100"/>
      <c r="C92" s="100"/>
      <c r="D92" s="100"/>
      <c r="K92" s="14" t="s">
        <v>138</v>
      </c>
    </row>
    <row r="94" spans="1:11" hidden="1">
      <c r="A94" s="110" t="s">
        <v>94</v>
      </c>
      <c r="B94" s="110"/>
      <c r="C94" s="110"/>
      <c r="D94" s="110"/>
    </row>
    <row r="95" spans="1:11" hidden="1">
      <c r="A95" s="34" t="s">
        <v>95</v>
      </c>
      <c r="B95" s="15" t="s">
        <v>96</v>
      </c>
      <c r="C95" s="15" t="s">
        <v>21</v>
      </c>
      <c r="D95" s="34"/>
    </row>
    <row r="96" spans="1:11" ht="25.5" hidden="1">
      <c r="A96" s="36" t="s">
        <v>22</v>
      </c>
      <c r="B96" s="11" t="s">
        <v>97</v>
      </c>
      <c r="C96" s="41"/>
      <c r="D96" s="42"/>
    </row>
    <row r="97" spans="1:6" hidden="1">
      <c r="A97" s="111" t="s">
        <v>34</v>
      </c>
      <c r="B97" s="112"/>
      <c r="C97" s="27">
        <f>SUM(C96)</f>
        <v>0</v>
      </c>
      <c r="D97" s="42"/>
    </row>
    <row r="98" spans="1:6" hidden="1"/>
    <row r="99" spans="1:6" ht="18.600000000000001" customHeight="1">
      <c r="A99" s="99" t="s">
        <v>98</v>
      </c>
      <c r="B99" s="99"/>
      <c r="C99" s="99"/>
      <c r="D99" s="99"/>
    </row>
    <row r="100" spans="1:6">
      <c r="A100" s="18">
        <v>4</v>
      </c>
      <c r="B100" s="106" t="s">
        <v>99</v>
      </c>
      <c r="C100" s="106"/>
      <c r="D100" s="19" t="s">
        <v>21</v>
      </c>
    </row>
    <row r="101" spans="1:6">
      <c r="A101" s="20" t="s">
        <v>86</v>
      </c>
      <c r="B101" s="90" t="s">
        <v>87</v>
      </c>
      <c r="C101" s="90"/>
      <c r="D101" s="27">
        <f>D91</f>
        <v>0</v>
      </c>
    </row>
    <row r="102" spans="1:6" hidden="1">
      <c r="A102" s="20" t="s">
        <v>95</v>
      </c>
      <c r="B102" s="25" t="s">
        <v>100</v>
      </c>
      <c r="C102" s="25"/>
      <c r="D102" s="41">
        <f>C97</f>
        <v>0</v>
      </c>
    </row>
    <row r="103" spans="1:6">
      <c r="A103" s="101" t="s">
        <v>34</v>
      </c>
      <c r="B103" s="101"/>
      <c r="C103" s="101"/>
      <c r="D103" s="29">
        <f>SUM(D101:D102)</f>
        <v>0</v>
      </c>
    </row>
    <row r="105" spans="1:6" ht="14.45" customHeight="1">
      <c r="A105" s="99" t="s">
        <v>101</v>
      </c>
      <c r="B105" s="99"/>
      <c r="C105" s="99"/>
      <c r="D105" s="99"/>
    </row>
    <row r="106" spans="1:6">
      <c r="A106" s="34">
        <v>5</v>
      </c>
      <c r="B106" s="113" t="s">
        <v>102</v>
      </c>
      <c r="C106" s="113"/>
      <c r="D106" s="15" t="s">
        <v>21</v>
      </c>
    </row>
    <row r="107" spans="1:6">
      <c r="A107" s="20" t="s">
        <v>22</v>
      </c>
      <c r="B107" s="90" t="s">
        <v>103</v>
      </c>
      <c r="C107" s="90"/>
      <c r="D107" s="43"/>
    </row>
    <row r="108" spans="1:6">
      <c r="A108" s="20" t="s">
        <v>24</v>
      </c>
      <c r="B108" s="90" t="s">
        <v>184</v>
      </c>
      <c r="C108" s="90"/>
      <c r="D108" s="52" t="s">
        <v>26</v>
      </c>
      <c r="F108" s="50"/>
    </row>
    <row r="109" spans="1:6">
      <c r="A109" s="20" t="s">
        <v>27</v>
      </c>
      <c r="B109" s="90" t="s">
        <v>106</v>
      </c>
      <c r="C109" s="90"/>
      <c r="D109" s="27">
        <v>0</v>
      </c>
    </row>
    <row r="110" spans="1:6">
      <c r="A110" s="20" t="s">
        <v>28</v>
      </c>
      <c r="B110" s="90" t="s">
        <v>33</v>
      </c>
      <c r="C110" s="90"/>
      <c r="D110" s="27">
        <v>0</v>
      </c>
    </row>
    <row r="111" spans="1:6">
      <c r="A111" s="101" t="s">
        <v>34</v>
      </c>
      <c r="B111" s="101"/>
      <c r="C111" s="101"/>
      <c r="D111" s="29">
        <f>SUM(D107:D110)</f>
        <v>0</v>
      </c>
    </row>
    <row r="112" spans="1:6">
      <c r="A112" s="100" t="s">
        <v>107</v>
      </c>
      <c r="B112" s="100"/>
      <c r="C112" s="100"/>
      <c r="D112" s="100"/>
    </row>
    <row r="114" spans="1:11" ht="14.45" customHeight="1">
      <c r="A114" s="99" t="s">
        <v>108</v>
      </c>
      <c r="B114" s="99"/>
      <c r="C114" s="99"/>
      <c r="D114" s="99"/>
    </row>
    <row r="115" spans="1:11">
      <c r="A115" s="114" t="s">
        <v>109</v>
      </c>
      <c r="B115" s="114"/>
      <c r="C115" s="115" t="s">
        <v>130</v>
      </c>
      <c r="D115" s="115"/>
    </row>
    <row r="116" spans="1:11">
      <c r="A116" s="18">
        <v>6</v>
      </c>
      <c r="B116" s="19" t="s">
        <v>110</v>
      </c>
      <c r="C116" s="19" t="s">
        <v>39</v>
      </c>
      <c r="D116" s="18" t="s">
        <v>21</v>
      </c>
    </row>
    <row r="117" spans="1:11">
      <c r="A117" s="20" t="s">
        <v>22</v>
      </c>
      <c r="B117" s="25" t="s">
        <v>111</v>
      </c>
      <c r="C117" s="30">
        <v>0.05</v>
      </c>
      <c r="D117" s="31">
        <f>C117*D136</f>
        <v>0</v>
      </c>
    </row>
    <row r="118" spans="1:11">
      <c r="A118" s="20" t="s">
        <v>24</v>
      </c>
      <c r="B118" s="25" t="s">
        <v>112</v>
      </c>
      <c r="C118" s="30">
        <v>6.7900000000000002E-2</v>
      </c>
      <c r="D118" s="31">
        <f>C118*D136</f>
        <v>0</v>
      </c>
    </row>
    <row r="119" spans="1:11">
      <c r="A119" s="20" t="s">
        <v>27</v>
      </c>
      <c r="B119" s="25" t="s">
        <v>113</v>
      </c>
      <c r="C119" s="44">
        <f>SUM(C120:C122)</f>
        <v>0.14250000000000002</v>
      </c>
      <c r="D119" s="31">
        <f>(D136+D118+D117)*(C119/IF(C115="Lucro presumido",91.45%,85.75%))</f>
        <v>0</v>
      </c>
    </row>
    <row r="120" spans="1:11">
      <c r="A120" s="20" t="s">
        <v>114</v>
      </c>
      <c r="B120" s="25" t="s">
        <v>115</v>
      </c>
      <c r="C120" s="44">
        <f>IF(C115="Lucro presumido",0.65%,1.65%)</f>
        <v>1.6500000000000001E-2</v>
      </c>
      <c r="D120" s="45" t="s">
        <v>26</v>
      </c>
    </row>
    <row r="121" spans="1:11">
      <c r="A121" s="20" t="s">
        <v>116</v>
      </c>
      <c r="B121" s="25" t="s">
        <v>117</v>
      </c>
      <c r="C121" s="44">
        <f>IF(C115="Lucro presumido",3%,7.6%)</f>
        <v>7.5999999999999998E-2</v>
      </c>
      <c r="D121" s="45" t="s">
        <v>26</v>
      </c>
    </row>
    <row r="122" spans="1:11">
      <c r="A122" s="20" t="s">
        <v>118</v>
      </c>
      <c r="B122" s="25" t="s">
        <v>119</v>
      </c>
      <c r="C122" s="44">
        <v>0.05</v>
      </c>
      <c r="D122" s="45" t="s">
        <v>26</v>
      </c>
    </row>
    <row r="123" spans="1:11">
      <c r="A123" s="36" t="s">
        <v>28</v>
      </c>
      <c r="B123" s="11" t="s">
        <v>120</v>
      </c>
      <c r="C123" s="46">
        <v>0</v>
      </c>
      <c r="D123" s="47">
        <f>(D136+D118+D117)*(C123/IF(C115="Lucro presumido",91.45%,85.75%))</f>
        <v>0</v>
      </c>
    </row>
    <row r="124" spans="1:11">
      <c r="A124" s="101" t="s">
        <v>34</v>
      </c>
      <c r="B124" s="101"/>
      <c r="C124" s="32">
        <f>SUM(C117:C119)+(C123)</f>
        <v>0.26040000000000002</v>
      </c>
      <c r="D124" s="33">
        <f>SUM(D117:D122)</f>
        <v>0</v>
      </c>
    </row>
    <row r="125" spans="1:11" ht="19.149999999999999" customHeight="1">
      <c r="A125" s="100" t="s">
        <v>121</v>
      </c>
      <c r="B125" s="100"/>
      <c r="C125" s="100"/>
      <c r="D125" s="100"/>
    </row>
    <row r="126" spans="1:11" ht="30.6" customHeight="1">
      <c r="A126" s="100" t="s">
        <v>122</v>
      </c>
      <c r="B126" s="100"/>
      <c r="C126" s="100"/>
      <c r="D126" s="100"/>
    </row>
    <row r="127" spans="1:11" ht="35.450000000000003" customHeight="1">
      <c r="A127" s="100" t="s">
        <v>131</v>
      </c>
      <c r="B127" s="100"/>
      <c r="C127" s="100"/>
      <c r="D127" s="100"/>
    </row>
    <row r="128" spans="1:11">
      <c r="K128" s="23"/>
    </row>
    <row r="129" spans="1:11" ht="14.45" customHeight="1">
      <c r="A129" s="99" t="s">
        <v>123</v>
      </c>
      <c r="B129" s="99"/>
      <c r="C129" s="99"/>
      <c r="D129" s="99"/>
      <c r="K129" s="23"/>
    </row>
    <row r="130" spans="1:11">
      <c r="A130" s="111" t="s">
        <v>124</v>
      </c>
      <c r="B130" s="116"/>
      <c r="C130" s="112"/>
      <c r="D130" s="15" t="s">
        <v>125</v>
      </c>
    </row>
    <row r="131" spans="1:11">
      <c r="A131" s="36" t="s">
        <v>22</v>
      </c>
      <c r="B131" s="107" t="s">
        <v>19</v>
      </c>
      <c r="C131" s="107"/>
      <c r="D131" s="27">
        <f>D19</f>
        <v>0</v>
      </c>
    </row>
    <row r="132" spans="1:11" ht="30" customHeight="1">
      <c r="A132" s="36" t="s">
        <v>24</v>
      </c>
      <c r="B132" s="107" t="s">
        <v>35</v>
      </c>
      <c r="C132" s="107"/>
      <c r="D132" s="27">
        <f>D65</f>
        <v>0</v>
      </c>
      <c r="K132" s="23"/>
    </row>
    <row r="133" spans="1:11">
      <c r="A133" s="36" t="s">
        <v>27</v>
      </c>
      <c r="B133" s="107" t="s">
        <v>73</v>
      </c>
      <c r="C133" s="107"/>
      <c r="D133" s="27">
        <f>D76</f>
        <v>0</v>
      </c>
    </row>
    <row r="134" spans="1:11" ht="30" customHeight="1">
      <c r="A134" s="36" t="s">
        <v>28</v>
      </c>
      <c r="B134" s="107" t="s">
        <v>83</v>
      </c>
      <c r="C134" s="107"/>
      <c r="D134" s="27">
        <f>D103</f>
        <v>0</v>
      </c>
    </row>
    <row r="135" spans="1:11">
      <c r="A135" s="36" t="s">
        <v>30</v>
      </c>
      <c r="B135" s="107" t="s">
        <v>101</v>
      </c>
      <c r="C135" s="107"/>
      <c r="D135" s="27">
        <f>D111</f>
        <v>0</v>
      </c>
    </row>
    <row r="136" spans="1:11">
      <c r="A136" s="101" t="s">
        <v>126</v>
      </c>
      <c r="B136" s="101"/>
      <c r="C136" s="101"/>
      <c r="D136" s="29">
        <f>SUM(D131:D135)</f>
        <v>0</v>
      </c>
    </row>
    <row r="137" spans="1:11">
      <c r="A137" s="20" t="s">
        <v>32</v>
      </c>
      <c r="B137" s="90" t="s">
        <v>108</v>
      </c>
      <c r="C137" s="90"/>
      <c r="D137" s="27">
        <f>D124</f>
        <v>0</v>
      </c>
    </row>
    <row r="138" spans="1:11">
      <c r="A138" s="99" t="s">
        <v>127</v>
      </c>
      <c r="B138" s="99"/>
      <c r="C138" s="99"/>
      <c r="D138" s="51">
        <f>ROUND(SUM(D136:D137),2)</f>
        <v>0</v>
      </c>
      <c r="H138" s="23"/>
    </row>
    <row r="139" spans="1:11">
      <c r="H139" s="23"/>
    </row>
    <row r="141" spans="1:11" ht="183" customHeight="1">
      <c r="A141" s="100" t="s">
        <v>192</v>
      </c>
      <c r="B141" s="100"/>
      <c r="C141" s="100"/>
      <c r="D141" s="100"/>
    </row>
  </sheetData>
  <mergeCells count="82">
    <mergeCell ref="B137:C137"/>
    <mergeCell ref="A138:C138"/>
    <mergeCell ref="A141:D141"/>
    <mergeCell ref="B131:C131"/>
    <mergeCell ref="B132:C132"/>
    <mergeCell ref="B133:C133"/>
    <mergeCell ref="B134:C134"/>
    <mergeCell ref="B135:C135"/>
    <mergeCell ref="A136:C136"/>
    <mergeCell ref="A130:C130"/>
    <mergeCell ref="B109:C109"/>
    <mergeCell ref="B110:C110"/>
    <mergeCell ref="A111:C111"/>
    <mergeCell ref="A112:D112"/>
    <mergeCell ref="A114:D114"/>
    <mergeCell ref="A115:B115"/>
    <mergeCell ref="C115:D115"/>
    <mergeCell ref="A124:B124"/>
    <mergeCell ref="A125:D125"/>
    <mergeCell ref="A126:D126"/>
    <mergeCell ref="A127:D127"/>
    <mergeCell ref="A129:D129"/>
    <mergeCell ref="B108:C108"/>
    <mergeCell ref="A91:B91"/>
    <mergeCell ref="A92:D92"/>
    <mergeCell ref="A94:D94"/>
    <mergeCell ref="A97:B97"/>
    <mergeCell ref="A99:D99"/>
    <mergeCell ref="B100:C100"/>
    <mergeCell ref="B101:C101"/>
    <mergeCell ref="A103:C103"/>
    <mergeCell ref="A105:D105"/>
    <mergeCell ref="B106:C106"/>
    <mergeCell ref="B107:C107"/>
    <mergeCell ref="A83:D83"/>
    <mergeCell ref="B61:C61"/>
    <mergeCell ref="B62:C62"/>
    <mergeCell ref="B63:C63"/>
    <mergeCell ref="B64:C64"/>
    <mergeCell ref="A65:C65"/>
    <mergeCell ref="A67:D67"/>
    <mergeCell ref="A76:B76"/>
    <mergeCell ref="A77:D77"/>
    <mergeCell ref="A78:D78"/>
    <mergeCell ref="A80:D80"/>
    <mergeCell ref="A81:D81"/>
    <mergeCell ref="A60:D60"/>
    <mergeCell ref="A32:D32"/>
    <mergeCell ref="A42:B42"/>
    <mergeCell ref="A43:D43"/>
    <mergeCell ref="A44:D44"/>
    <mergeCell ref="A45:D45"/>
    <mergeCell ref="A46:D46"/>
    <mergeCell ref="A47:D47"/>
    <mergeCell ref="A49:D49"/>
    <mergeCell ref="A56:C56"/>
    <mergeCell ref="A57:D57"/>
    <mergeCell ref="A58:D58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</mergeCells>
  <dataValidations count="1">
    <dataValidation type="list" allowBlank="1" showInputMessage="1" showErrorMessage="1" sqref="C115:D115" xr:uid="{9F0F2A5E-D5F2-4CF3-8A81-EC53CDF4CF59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647C-AF96-49AC-B8D3-40AD90BA422C}">
  <sheetPr>
    <tabColor theme="7"/>
    <pageSetUpPr fitToPage="1"/>
  </sheetPr>
  <dimension ref="A1:L141"/>
  <sheetViews>
    <sheetView showGridLines="0" zoomScaleNormal="100" workbookViewId="0">
      <selection activeCell="H28" sqref="H28:N34"/>
    </sheetView>
  </sheetViews>
  <sheetFormatPr defaultColWidth="8.7109375" defaultRowHeight="12.75"/>
  <cols>
    <col min="1" max="1" width="8.85546875" style="14" bestFit="1" customWidth="1"/>
    <col min="2" max="2" width="46.42578125" style="40" customWidth="1"/>
    <col min="3" max="3" width="17.7109375" style="40" customWidth="1"/>
    <col min="4" max="4" width="16.85546875" style="14" customWidth="1"/>
    <col min="5" max="6" width="8.7109375" style="14"/>
    <col min="7" max="7" width="9.140625" style="14" bestFit="1" customWidth="1"/>
    <col min="8" max="8" width="17" style="14" customWidth="1"/>
    <col min="9" max="9" width="10.42578125" style="14" bestFit="1" customWidth="1"/>
    <col min="10" max="10" width="8.7109375" style="14"/>
    <col min="11" max="11" width="13.140625" style="14" bestFit="1" customWidth="1"/>
    <col min="12" max="16384" width="8.7109375" style="14"/>
  </cols>
  <sheetData>
    <row r="1" spans="1:7">
      <c r="A1" s="91" t="s">
        <v>11</v>
      </c>
      <c r="B1" s="91"/>
      <c r="C1" s="91"/>
      <c r="D1" s="91"/>
    </row>
    <row r="3" spans="1:7">
      <c r="A3" s="92" t="s">
        <v>12</v>
      </c>
      <c r="B3" s="92"/>
      <c r="C3" s="92"/>
      <c r="D3" s="92"/>
    </row>
    <row r="4" spans="1:7" ht="25.5">
      <c r="A4" s="15">
        <v>1</v>
      </c>
      <c r="B4" s="16" t="s">
        <v>13</v>
      </c>
      <c r="C4" s="93" t="s">
        <v>185</v>
      </c>
      <c r="D4" s="93"/>
    </row>
    <row r="5" spans="1:7">
      <c r="A5" s="17">
        <v>2</v>
      </c>
      <c r="B5" s="11" t="s">
        <v>14</v>
      </c>
      <c r="C5" s="94"/>
      <c r="D5" s="94"/>
    </row>
    <row r="6" spans="1:7">
      <c r="A6" s="17">
        <v>3</v>
      </c>
      <c r="B6" s="11" t="s">
        <v>15</v>
      </c>
      <c r="C6" s="95"/>
      <c r="D6" s="95"/>
    </row>
    <row r="7" spans="1:7" ht="64.900000000000006" customHeight="1">
      <c r="A7" s="17">
        <v>4</v>
      </c>
      <c r="B7" s="11" t="s">
        <v>16</v>
      </c>
      <c r="C7" s="96" t="s">
        <v>182</v>
      </c>
      <c r="D7" s="97"/>
    </row>
    <row r="8" spans="1:7">
      <c r="A8" s="17">
        <v>5</v>
      </c>
      <c r="B8" s="11" t="s">
        <v>17</v>
      </c>
      <c r="C8" s="98" t="s">
        <v>142</v>
      </c>
      <c r="D8" s="94"/>
    </row>
    <row r="9" spans="1:7">
      <c r="A9" s="17">
        <v>6</v>
      </c>
      <c r="B9" s="11" t="s">
        <v>18</v>
      </c>
      <c r="C9" s="98" t="s">
        <v>183</v>
      </c>
      <c r="D9" s="94"/>
    </row>
    <row r="11" spans="1:7" ht="18.95" customHeight="1">
      <c r="A11" s="99" t="s">
        <v>19</v>
      </c>
      <c r="B11" s="99"/>
      <c r="C11" s="99"/>
      <c r="D11" s="99"/>
    </row>
    <row r="12" spans="1:7">
      <c r="A12" s="18">
        <v>1</v>
      </c>
      <c r="B12" s="92" t="s">
        <v>20</v>
      </c>
      <c r="C12" s="92"/>
      <c r="D12" s="19" t="s">
        <v>21</v>
      </c>
    </row>
    <row r="13" spans="1:7">
      <c r="A13" s="20" t="s">
        <v>22</v>
      </c>
      <c r="B13" s="90" t="s">
        <v>23</v>
      </c>
      <c r="C13" s="90"/>
      <c r="D13" s="53"/>
    </row>
    <row r="14" spans="1:7">
      <c r="A14" s="20" t="s">
        <v>24</v>
      </c>
      <c r="B14" s="90" t="s">
        <v>25</v>
      </c>
      <c r="C14" s="90"/>
      <c r="D14" s="21" t="s">
        <v>26</v>
      </c>
    </row>
    <row r="15" spans="1:7">
      <c r="A15" s="20" t="s">
        <v>27</v>
      </c>
      <c r="B15" s="90" t="s">
        <v>139</v>
      </c>
      <c r="C15" s="90"/>
      <c r="D15" s="21"/>
      <c r="G15" s="23"/>
    </row>
    <row r="16" spans="1:7">
      <c r="A16" s="20" t="s">
        <v>28</v>
      </c>
      <c r="B16" s="90" t="s">
        <v>29</v>
      </c>
      <c r="C16" s="90"/>
      <c r="D16" s="21">
        <v>0</v>
      </c>
      <c r="G16" s="23"/>
    </row>
    <row r="17" spans="1:12">
      <c r="A17" s="20" t="s">
        <v>30</v>
      </c>
      <c r="B17" s="90" t="s">
        <v>31</v>
      </c>
      <c r="C17" s="90"/>
      <c r="D17" s="21">
        <v>0</v>
      </c>
      <c r="G17" s="23"/>
    </row>
    <row r="18" spans="1:12">
      <c r="A18" s="20" t="s">
        <v>32</v>
      </c>
      <c r="B18" s="90" t="s">
        <v>33</v>
      </c>
      <c r="C18" s="90"/>
      <c r="D18" s="21">
        <v>0</v>
      </c>
      <c r="G18" s="23"/>
    </row>
    <row r="19" spans="1:12">
      <c r="A19" s="101" t="s">
        <v>34</v>
      </c>
      <c r="B19" s="101"/>
      <c r="C19" s="101"/>
      <c r="D19" s="22">
        <f>SUM(D13:D18)</f>
        <v>0</v>
      </c>
      <c r="G19" s="23"/>
      <c r="I19" s="23"/>
    </row>
    <row r="20" spans="1:12" ht="49.9" customHeight="1">
      <c r="A20" s="102" t="s">
        <v>196</v>
      </c>
      <c r="B20" s="102"/>
      <c r="C20" s="102"/>
      <c r="D20" s="102"/>
    </row>
    <row r="22" spans="1:12">
      <c r="A22" s="99" t="s">
        <v>35</v>
      </c>
      <c r="B22" s="99"/>
      <c r="C22" s="99"/>
      <c r="D22" s="99"/>
    </row>
    <row r="23" spans="1:12">
      <c r="A23" s="101" t="s">
        <v>36</v>
      </c>
      <c r="B23" s="101"/>
      <c r="C23" s="101"/>
      <c r="D23" s="101"/>
    </row>
    <row r="24" spans="1:12" ht="25.5">
      <c r="A24" s="24" t="s">
        <v>37</v>
      </c>
      <c r="B24" s="24" t="s">
        <v>38</v>
      </c>
      <c r="C24" s="15" t="s">
        <v>39</v>
      </c>
      <c r="D24" s="24" t="s">
        <v>21</v>
      </c>
    </row>
    <row r="25" spans="1:12">
      <c r="A25" s="20" t="s">
        <v>22</v>
      </c>
      <c r="B25" s="25" t="s">
        <v>40</v>
      </c>
      <c r="C25" s="26">
        <v>9.0899999999999995E-2</v>
      </c>
      <c r="D25" s="27">
        <f>C25*$D$19</f>
        <v>0</v>
      </c>
    </row>
    <row r="26" spans="1:12">
      <c r="A26" s="20" t="s">
        <v>24</v>
      </c>
      <c r="B26" s="25" t="s">
        <v>41</v>
      </c>
      <c r="C26" s="26">
        <v>0.1212</v>
      </c>
      <c r="D26" s="27">
        <f>C26*$D$19</f>
        <v>0</v>
      </c>
    </row>
    <row r="27" spans="1:12">
      <c r="A27" s="101" t="s">
        <v>34</v>
      </c>
      <c r="B27" s="101"/>
      <c r="C27" s="28">
        <f>SUM(C25:C26)</f>
        <v>0.21210000000000001</v>
      </c>
      <c r="D27" s="29">
        <f>SUM(D25:D26)</f>
        <v>0</v>
      </c>
    </row>
    <row r="28" spans="1:12" ht="39" customHeight="1">
      <c r="A28" s="100" t="s">
        <v>42</v>
      </c>
      <c r="B28" s="100"/>
      <c r="C28" s="100"/>
      <c r="D28" s="100"/>
      <c r="L28" s="57"/>
    </row>
    <row r="29" spans="1:12" ht="30" customHeight="1">
      <c r="A29" s="100" t="s">
        <v>43</v>
      </c>
      <c r="B29" s="100"/>
      <c r="C29" s="100"/>
      <c r="D29" s="100"/>
    </row>
    <row r="30" spans="1:12" ht="45.6" customHeight="1">
      <c r="A30" s="100" t="s">
        <v>133</v>
      </c>
      <c r="B30" s="100"/>
      <c r="C30" s="100"/>
      <c r="D30" s="100"/>
    </row>
    <row r="32" spans="1:12" ht="33" customHeight="1">
      <c r="A32" s="103" t="s">
        <v>44</v>
      </c>
      <c r="B32" s="103"/>
      <c r="C32" s="103"/>
      <c r="D32" s="103"/>
    </row>
    <row r="33" spans="1:4">
      <c r="A33" s="18" t="s">
        <v>45</v>
      </c>
      <c r="B33" s="19" t="s">
        <v>46</v>
      </c>
      <c r="C33" s="19" t="s">
        <v>39</v>
      </c>
      <c r="D33" s="18" t="s">
        <v>21</v>
      </c>
    </row>
    <row r="34" spans="1:4">
      <c r="A34" s="20" t="s">
        <v>22</v>
      </c>
      <c r="B34" s="25" t="s">
        <v>47</v>
      </c>
      <c r="C34" s="30">
        <v>0.2</v>
      </c>
      <c r="D34" s="31">
        <f>C34*($D$19+$D$27)</f>
        <v>0</v>
      </c>
    </row>
    <row r="35" spans="1:4">
      <c r="A35" s="20" t="s">
        <v>24</v>
      </c>
      <c r="B35" s="25" t="s">
        <v>48</v>
      </c>
      <c r="C35" s="30">
        <v>2.5000000000000001E-2</v>
      </c>
      <c r="D35" s="31">
        <f t="shared" ref="D35:D41" si="0">C35*($D$19+$D$27)</f>
        <v>0</v>
      </c>
    </row>
    <row r="36" spans="1:4">
      <c r="A36" s="20" t="s">
        <v>27</v>
      </c>
      <c r="B36" s="25" t="s">
        <v>49</v>
      </c>
      <c r="C36" s="30">
        <v>0.03</v>
      </c>
      <c r="D36" s="31">
        <f t="shared" si="0"/>
        <v>0</v>
      </c>
    </row>
    <row r="37" spans="1:4">
      <c r="A37" s="20" t="s">
        <v>28</v>
      </c>
      <c r="B37" s="25" t="s">
        <v>50</v>
      </c>
      <c r="C37" s="30">
        <v>1.4999999999999999E-2</v>
      </c>
      <c r="D37" s="31">
        <f t="shared" si="0"/>
        <v>0</v>
      </c>
    </row>
    <row r="38" spans="1:4">
      <c r="A38" s="20" t="s">
        <v>30</v>
      </c>
      <c r="B38" s="25" t="s">
        <v>51</v>
      </c>
      <c r="C38" s="30">
        <v>0.01</v>
      </c>
      <c r="D38" s="31">
        <f t="shared" si="0"/>
        <v>0</v>
      </c>
    </row>
    <row r="39" spans="1:4">
      <c r="A39" s="20" t="s">
        <v>32</v>
      </c>
      <c r="B39" s="25" t="s">
        <v>52</v>
      </c>
      <c r="C39" s="30">
        <v>6.0000000000000001E-3</v>
      </c>
      <c r="D39" s="31">
        <f t="shared" si="0"/>
        <v>0</v>
      </c>
    </row>
    <row r="40" spans="1:4">
      <c r="A40" s="20" t="s">
        <v>53</v>
      </c>
      <c r="B40" s="25" t="s">
        <v>54</v>
      </c>
      <c r="C40" s="30">
        <v>2E-3</v>
      </c>
      <c r="D40" s="31">
        <f t="shared" si="0"/>
        <v>0</v>
      </c>
    </row>
    <row r="41" spans="1:4">
      <c r="A41" s="20" t="s">
        <v>55</v>
      </c>
      <c r="B41" s="25" t="s">
        <v>56</v>
      </c>
      <c r="C41" s="30">
        <v>0.08</v>
      </c>
      <c r="D41" s="31">
        <f t="shared" si="0"/>
        <v>0</v>
      </c>
    </row>
    <row r="42" spans="1:4">
      <c r="A42" s="104" t="s">
        <v>34</v>
      </c>
      <c r="B42" s="105"/>
      <c r="C42" s="32">
        <f>SUM(C34:C41)</f>
        <v>0.36800000000000005</v>
      </c>
      <c r="D42" s="33">
        <f>SUM(D34:D41)</f>
        <v>0</v>
      </c>
    </row>
    <row r="43" spans="1:4" ht="25.5" customHeight="1">
      <c r="A43" s="100" t="s">
        <v>57</v>
      </c>
      <c r="B43" s="100"/>
      <c r="C43" s="100"/>
      <c r="D43" s="100"/>
    </row>
    <row r="44" spans="1:4" ht="26.25" customHeight="1">
      <c r="A44" s="100" t="s">
        <v>58</v>
      </c>
      <c r="B44" s="100"/>
      <c r="C44" s="100"/>
      <c r="D44" s="100"/>
    </row>
    <row r="45" spans="1:4" ht="25.5" customHeight="1">
      <c r="A45" s="100" t="s">
        <v>59</v>
      </c>
      <c r="B45" s="100"/>
      <c r="C45" s="100"/>
      <c r="D45" s="100"/>
    </row>
    <row r="46" spans="1:4" ht="14.25" customHeight="1">
      <c r="A46" s="100" t="s">
        <v>60</v>
      </c>
      <c r="B46" s="100"/>
      <c r="C46" s="100"/>
      <c r="D46" s="100"/>
    </row>
    <row r="47" spans="1:4" ht="14.25" customHeight="1">
      <c r="A47" s="100" t="s">
        <v>61</v>
      </c>
      <c r="B47" s="100"/>
      <c r="C47" s="100"/>
      <c r="D47" s="100"/>
    </row>
    <row r="49" spans="1:4" ht="15" customHeight="1">
      <c r="A49" s="103" t="s">
        <v>62</v>
      </c>
      <c r="B49" s="103"/>
      <c r="C49" s="103"/>
      <c r="D49" s="103"/>
    </row>
    <row r="50" spans="1:4">
      <c r="A50" s="34" t="s">
        <v>63</v>
      </c>
      <c r="B50" s="15" t="s">
        <v>64</v>
      </c>
      <c r="C50" s="34" t="s">
        <v>65</v>
      </c>
      <c r="D50" s="15" t="s">
        <v>21</v>
      </c>
    </row>
    <row r="51" spans="1:4">
      <c r="A51" s="20" t="s">
        <v>22</v>
      </c>
      <c r="B51" s="25" t="s">
        <v>199</v>
      </c>
      <c r="C51" s="35">
        <v>22</v>
      </c>
      <c r="D51" s="27"/>
    </row>
    <row r="52" spans="1:4">
      <c r="A52" s="20" t="s">
        <v>24</v>
      </c>
      <c r="B52" s="25" t="s">
        <v>140</v>
      </c>
      <c r="C52" s="35">
        <v>22</v>
      </c>
      <c r="D52" s="27"/>
    </row>
    <row r="53" spans="1:4">
      <c r="A53" s="20" t="s">
        <v>27</v>
      </c>
      <c r="B53" s="25" t="s">
        <v>66</v>
      </c>
      <c r="C53" s="35"/>
      <c r="D53" s="58"/>
    </row>
    <row r="54" spans="1:4">
      <c r="A54" s="20" t="s">
        <v>28</v>
      </c>
      <c r="B54" s="25" t="s">
        <v>67</v>
      </c>
      <c r="C54" s="35"/>
      <c r="D54" s="58"/>
    </row>
    <row r="55" spans="1:4">
      <c r="A55" s="20" t="s">
        <v>30</v>
      </c>
      <c r="B55" s="25" t="s">
        <v>68</v>
      </c>
      <c r="C55" s="35"/>
      <c r="D55" s="58"/>
    </row>
    <row r="56" spans="1:4">
      <c r="A56" s="101" t="s">
        <v>34</v>
      </c>
      <c r="B56" s="101"/>
      <c r="C56" s="101"/>
      <c r="D56" s="48">
        <f>SUM(D51:D55)</f>
        <v>0</v>
      </c>
    </row>
    <row r="57" spans="1:4" ht="28.5" customHeight="1">
      <c r="A57" s="100" t="s">
        <v>69</v>
      </c>
      <c r="B57" s="100"/>
      <c r="C57" s="100"/>
      <c r="D57" s="100"/>
    </row>
    <row r="58" spans="1:4" ht="27.6" customHeight="1">
      <c r="A58" s="100" t="s">
        <v>70</v>
      </c>
      <c r="B58" s="100"/>
      <c r="C58" s="100"/>
      <c r="D58" s="100"/>
    </row>
    <row r="60" spans="1:4" ht="15" customHeight="1">
      <c r="A60" s="99" t="s">
        <v>71</v>
      </c>
      <c r="B60" s="99"/>
      <c r="C60" s="99"/>
      <c r="D60" s="99"/>
    </row>
    <row r="61" spans="1:4">
      <c r="A61" s="19">
        <v>2</v>
      </c>
      <c r="B61" s="106" t="s">
        <v>72</v>
      </c>
      <c r="C61" s="106"/>
      <c r="D61" s="19" t="s">
        <v>21</v>
      </c>
    </row>
    <row r="62" spans="1:4" ht="30" customHeight="1">
      <c r="A62" s="36" t="s">
        <v>37</v>
      </c>
      <c r="B62" s="107" t="s">
        <v>38</v>
      </c>
      <c r="C62" s="107"/>
      <c r="D62" s="27">
        <f>D27</f>
        <v>0</v>
      </c>
    </row>
    <row r="63" spans="1:4">
      <c r="A63" s="36" t="s">
        <v>45</v>
      </c>
      <c r="B63" s="90" t="s">
        <v>46</v>
      </c>
      <c r="C63" s="90"/>
      <c r="D63" s="27">
        <f>D42</f>
        <v>0</v>
      </c>
    </row>
    <row r="64" spans="1:4">
      <c r="A64" s="36" t="s">
        <v>63</v>
      </c>
      <c r="B64" s="90" t="s">
        <v>64</v>
      </c>
      <c r="C64" s="90"/>
      <c r="D64" s="27">
        <f>D56</f>
        <v>0</v>
      </c>
    </row>
    <row r="65" spans="1:4">
      <c r="A65" s="104" t="s">
        <v>34</v>
      </c>
      <c r="B65" s="108"/>
      <c r="C65" s="105"/>
      <c r="D65" s="29">
        <f>SUM(D62:D64)</f>
        <v>0</v>
      </c>
    </row>
    <row r="67" spans="1:4" ht="14.45" customHeight="1">
      <c r="A67" s="99" t="s">
        <v>73</v>
      </c>
      <c r="B67" s="99"/>
      <c r="C67" s="99"/>
      <c r="D67" s="99"/>
    </row>
    <row r="68" spans="1:4">
      <c r="A68" s="19">
        <v>3</v>
      </c>
      <c r="B68" s="19" t="s">
        <v>74</v>
      </c>
      <c r="C68" s="19" t="s">
        <v>39</v>
      </c>
      <c r="D68" s="19" t="s">
        <v>21</v>
      </c>
    </row>
    <row r="69" spans="1:4">
      <c r="A69" s="36" t="s">
        <v>22</v>
      </c>
      <c r="B69" s="11" t="s">
        <v>75</v>
      </c>
      <c r="C69" s="30">
        <v>4.1999999999999997E-3</v>
      </c>
      <c r="D69" s="31">
        <f t="shared" ref="D69:D75" si="1">C69*($D$19+$D$27)</f>
        <v>0</v>
      </c>
    </row>
    <row r="70" spans="1:4">
      <c r="A70" s="36" t="s">
        <v>24</v>
      </c>
      <c r="B70" s="11" t="s">
        <v>76</v>
      </c>
      <c r="C70" s="30">
        <v>2.9999999999999997E-4</v>
      </c>
      <c r="D70" s="31">
        <f t="shared" si="1"/>
        <v>0</v>
      </c>
    </row>
    <row r="71" spans="1:4" ht="25.5">
      <c r="A71" s="36" t="s">
        <v>27</v>
      </c>
      <c r="B71" s="11" t="s">
        <v>77</v>
      </c>
      <c r="C71" s="37">
        <v>9.9999999999999995E-7</v>
      </c>
      <c r="D71" s="31">
        <f t="shared" si="1"/>
        <v>0</v>
      </c>
    </row>
    <row r="72" spans="1:4">
      <c r="A72" s="36" t="s">
        <v>28</v>
      </c>
      <c r="B72" s="11" t="s">
        <v>78</v>
      </c>
      <c r="C72" s="38">
        <v>1.9400000000000001E-2</v>
      </c>
      <c r="D72" s="31">
        <f t="shared" si="1"/>
        <v>0</v>
      </c>
    </row>
    <row r="73" spans="1:4" ht="25.5">
      <c r="A73" s="36" t="s">
        <v>30</v>
      </c>
      <c r="B73" s="11" t="s">
        <v>79</v>
      </c>
      <c r="C73" s="30">
        <f>(C42*C72)</f>
        <v>7.1392000000000009E-3</v>
      </c>
      <c r="D73" s="31">
        <f>C73*($D$19+$D$27)</f>
        <v>0</v>
      </c>
    </row>
    <row r="74" spans="1:4" ht="25.5">
      <c r="A74" s="36" t="s">
        <v>32</v>
      </c>
      <c r="B74" s="11" t="s">
        <v>80</v>
      </c>
      <c r="C74" s="30">
        <v>1E-4</v>
      </c>
      <c r="D74" s="31">
        <f>C74*($D$19+$D$27)</f>
        <v>0</v>
      </c>
    </row>
    <row r="75" spans="1:4">
      <c r="A75" s="39" t="s">
        <v>53</v>
      </c>
      <c r="B75" s="49" t="s">
        <v>81</v>
      </c>
      <c r="C75" s="30">
        <v>3.49E-2</v>
      </c>
      <c r="D75" s="31">
        <f t="shared" si="1"/>
        <v>0</v>
      </c>
    </row>
    <row r="76" spans="1:4">
      <c r="A76" s="104" t="s">
        <v>34</v>
      </c>
      <c r="B76" s="105"/>
      <c r="C76" s="28">
        <f>SUM(C69:C75)</f>
        <v>6.6040199999999993E-2</v>
      </c>
      <c r="D76" s="29">
        <f>SUM(D69:D75)</f>
        <v>0</v>
      </c>
    </row>
    <row r="77" spans="1:4" ht="62.45" customHeight="1">
      <c r="A77" s="100" t="s">
        <v>134</v>
      </c>
      <c r="B77" s="100"/>
      <c r="C77" s="100"/>
      <c r="D77" s="100"/>
    </row>
    <row r="78" spans="1:4" ht="16.149999999999999" customHeight="1">
      <c r="A78" s="100" t="s">
        <v>82</v>
      </c>
      <c r="B78" s="100"/>
      <c r="C78" s="100"/>
      <c r="D78" s="100"/>
    </row>
    <row r="80" spans="1:4" ht="23.1" customHeight="1">
      <c r="A80" s="99" t="s">
        <v>83</v>
      </c>
      <c r="B80" s="99"/>
      <c r="C80" s="99"/>
      <c r="D80" s="99"/>
    </row>
    <row r="81" spans="1:11" ht="39.75" customHeight="1">
      <c r="A81" s="109" t="s">
        <v>84</v>
      </c>
      <c r="B81" s="109"/>
      <c r="C81" s="109"/>
      <c r="D81" s="109"/>
    </row>
    <row r="83" spans="1:11" ht="16.5" customHeight="1">
      <c r="A83" s="103" t="s">
        <v>85</v>
      </c>
      <c r="B83" s="103"/>
      <c r="C83" s="103"/>
      <c r="D83" s="103"/>
    </row>
    <row r="84" spans="1:11">
      <c r="A84" s="34" t="s">
        <v>86</v>
      </c>
      <c r="B84" s="15" t="s">
        <v>87</v>
      </c>
      <c r="C84" s="15" t="s">
        <v>39</v>
      </c>
      <c r="D84" s="15" t="s">
        <v>21</v>
      </c>
    </row>
    <row r="85" spans="1:11">
      <c r="A85" s="36" t="s">
        <v>22</v>
      </c>
      <c r="B85" s="11" t="s">
        <v>132</v>
      </c>
      <c r="C85" s="30">
        <v>6.8999999999999999E-3</v>
      </c>
      <c r="D85" s="31">
        <f t="shared" ref="D85:D90" si="2">C85*($D$19+$D$27)</f>
        <v>0</v>
      </c>
    </row>
    <row r="86" spans="1:11">
      <c r="A86" s="36" t="s">
        <v>24</v>
      </c>
      <c r="B86" s="11" t="s">
        <v>88</v>
      </c>
      <c r="C86" s="30">
        <v>8.2000000000000007E-3</v>
      </c>
      <c r="D86" s="31">
        <f t="shared" si="2"/>
        <v>0</v>
      </c>
    </row>
    <row r="87" spans="1:11">
      <c r="A87" s="36" t="s">
        <v>27</v>
      </c>
      <c r="B87" s="11" t="s">
        <v>89</v>
      </c>
      <c r="C87" s="30">
        <v>2.0000000000000001E-4</v>
      </c>
      <c r="D87" s="31">
        <f t="shared" si="2"/>
        <v>0</v>
      </c>
    </row>
    <row r="88" spans="1:11" ht="25.5">
      <c r="A88" s="36" t="s">
        <v>28</v>
      </c>
      <c r="B88" s="11" t="s">
        <v>90</v>
      </c>
      <c r="C88" s="30">
        <v>2.9999999999999997E-4</v>
      </c>
      <c r="D88" s="31">
        <f t="shared" si="2"/>
        <v>0</v>
      </c>
    </row>
    <row r="89" spans="1:11">
      <c r="A89" s="36" t="s">
        <v>30</v>
      </c>
      <c r="B89" s="11" t="s">
        <v>91</v>
      </c>
      <c r="C89" s="30">
        <v>2.8999999999999998E-3</v>
      </c>
      <c r="D89" s="31">
        <f t="shared" si="2"/>
        <v>0</v>
      </c>
    </row>
    <row r="90" spans="1:11" ht="25.5">
      <c r="A90" s="36" t="s">
        <v>32</v>
      </c>
      <c r="B90" s="11" t="s">
        <v>92</v>
      </c>
      <c r="C90" s="30">
        <v>1.66E-2</v>
      </c>
      <c r="D90" s="31">
        <f t="shared" si="2"/>
        <v>0</v>
      </c>
    </row>
    <row r="91" spans="1:11">
      <c r="A91" s="104" t="s">
        <v>34</v>
      </c>
      <c r="B91" s="105"/>
      <c r="C91" s="28">
        <f>SUM(C85:C90)</f>
        <v>3.5100000000000006E-2</v>
      </c>
      <c r="D91" s="29">
        <f>SUM(D85:D90)</f>
        <v>0</v>
      </c>
    </row>
    <row r="92" spans="1:11" ht="46.9" customHeight="1">
      <c r="A92" s="100" t="s">
        <v>93</v>
      </c>
      <c r="B92" s="100"/>
      <c r="C92" s="100"/>
      <c r="D92" s="100"/>
      <c r="K92" s="14" t="s">
        <v>138</v>
      </c>
    </row>
    <row r="94" spans="1:11" hidden="1">
      <c r="A94" s="110" t="s">
        <v>94</v>
      </c>
      <c r="B94" s="110"/>
      <c r="C94" s="110"/>
      <c r="D94" s="110"/>
    </row>
    <row r="95" spans="1:11" hidden="1">
      <c r="A95" s="34" t="s">
        <v>95</v>
      </c>
      <c r="B95" s="15" t="s">
        <v>96</v>
      </c>
      <c r="C95" s="15" t="s">
        <v>21</v>
      </c>
      <c r="D95" s="34"/>
    </row>
    <row r="96" spans="1:11" ht="25.5" hidden="1">
      <c r="A96" s="36" t="s">
        <v>22</v>
      </c>
      <c r="B96" s="11" t="s">
        <v>97</v>
      </c>
      <c r="C96" s="41"/>
      <c r="D96" s="42"/>
    </row>
    <row r="97" spans="1:6" hidden="1">
      <c r="A97" s="111" t="s">
        <v>34</v>
      </c>
      <c r="B97" s="112"/>
      <c r="C97" s="27">
        <f>SUM(C96)</f>
        <v>0</v>
      </c>
      <c r="D97" s="42"/>
    </row>
    <row r="98" spans="1:6" hidden="1"/>
    <row r="99" spans="1:6" ht="18.600000000000001" customHeight="1">
      <c r="A99" s="99" t="s">
        <v>98</v>
      </c>
      <c r="B99" s="99"/>
      <c r="C99" s="99"/>
      <c r="D99" s="99"/>
    </row>
    <row r="100" spans="1:6">
      <c r="A100" s="18">
        <v>4</v>
      </c>
      <c r="B100" s="106" t="s">
        <v>99</v>
      </c>
      <c r="C100" s="106"/>
      <c r="D100" s="19" t="s">
        <v>21</v>
      </c>
    </row>
    <row r="101" spans="1:6">
      <c r="A101" s="20" t="s">
        <v>86</v>
      </c>
      <c r="B101" s="90" t="s">
        <v>87</v>
      </c>
      <c r="C101" s="90"/>
      <c r="D101" s="27">
        <f>D91</f>
        <v>0</v>
      </c>
    </row>
    <row r="102" spans="1:6" hidden="1">
      <c r="A102" s="20" t="s">
        <v>95</v>
      </c>
      <c r="B102" s="25" t="s">
        <v>100</v>
      </c>
      <c r="C102" s="25"/>
      <c r="D102" s="41">
        <f>C97</f>
        <v>0</v>
      </c>
    </row>
    <row r="103" spans="1:6">
      <c r="A103" s="101" t="s">
        <v>34</v>
      </c>
      <c r="B103" s="101"/>
      <c r="C103" s="101"/>
      <c r="D103" s="29">
        <f>SUM(D101:D102)</f>
        <v>0</v>
      </c>
    </row>
    <row r="105" spans="1:6" ht="14.45" customHeight="1">
      <c r="A105" s="99" t="s">
        <v>101</v>
      </c>
      <c r="B105" s="99"/>
      <c r="C105" s="99"/>
      <c r="D105" s="99"/>
    </row>
    <row r="106" spans="1:6">
      <c r="A106" s="34">
        <v>5</v>
      </c>
      <c r="B106" s="113" t="s">
        <v>102</v>
      </c>
      <c r="C106" s="113"/>
      <c r="D106" s="15" t="s">
        <v>21</v>
      </c>
    </row>
    <row r="107" spans="1:6">
      <c r="A107" s="20" t="s">
        <v>22</v>
      </c>
      <c r="B107" s="90" t="s">
        <v>103</v>
      </c>
      <c r="C107" s="90"/>
      <c r="D107" s="43"/>
    </row>
    <row r="108" spans="1:6">
      <c r="A108" s="20" t="s">
        <v>24</v>
      </c>
      <c r="B108" s="90" t="s">
        <v>184</v>
      </c>
      <c r="C108" s="90"/>
      <c r="D108" s="52" t="s">
        <v>26</v>
      </c>
      <c r="F108" s="50"/>
    </row>
    <row r="109" spans="1:6">
      <c r="A109" s="20" t="s">
        <v>27</v>
      </c>
      <c r="B109" s="90" t="s">
        <v>106</v>
      </c>
      <c r="C109" s="90"/>
      <c r="D109" s="27">
        <v>0</v>
      </c>
    </row>
    <row r="110" spans="1:6">
      <c r="A110" s="20" t="s">
        <v>28</v>
      </c>
      <c r="B110" s="90" t="s">
        <v>33</v>
      </c>
      <c r="C110" s="90"/>
      <c r="D110" s="27">
        <v>0</v>
      </c>
    </row>
    <row r="111" spans="1:6">
      <c r="A111" s="101" t="s">
        <v>34</v>
      </c>
      <c r="B111" s="101"/>
      <c r="C111" s="101"/>
      <c r="D111" s="29">
        <f>SUM(D107:D110)</f>
        <v>0</v>
      </c>
    </row>
    <row r="112" spans="1:6">
      <c r="A112" s="100" t="s">
        <v>107</v>
      </c>
      <c r="B112" s="100"/>
      <c r="C112" s="100"/>
      <c r="D112" s="100"/>
    </row>
    <row r="114" spans="1:11" ht="14.45" customHeight="1">
      <c r="A114" s="99" t="s">
        <v>108</v>
      </c>
      <c r="B114" s="99"/>
      <c r="C114" s="99"/>
      <c r="D114" s="99"/>
    </row>
    <row r="115" spans="1:11">
      <c r="A115" s="114" t="s">
        <v>109</v>
      </c>
      <c r="B115" s="114"/>
      <c r="C115" s="115" t="s">
        <v>130</v>
      </c>
      <c r="D115" s="115"/>
    </row>
    <row r="116" spans="1:11">
      <c r="A116" s="18">
        <v>6</v>
      </c>
      <c r="B116" s="19" t="s">
        <v>110</v>
      </c>
      <c r="C116" s="19" t="s">
        <v>39</v>
      </c>
      <c r="D116" s="18" t="s">
        <v>21</v>
      </c>
    </row>
    <row r="117" spans="1:11">
      <c r="A117" s="20" t="s">
        <v>22</v>
      </c>
      <c r="B117" s="25" t="s">
        <v>111</v>
      </c>
      <c r="C117" s="30">
        <v>0.05</v>
      </c>
      <c r="D117" s="31">
        <f>C117*D136</f>
        <v>0</v>
      </c>
    </row>
    <row r="118" spans="1:11">
      <c r="A118" s="20" t="s">
        <v>24</v>
      </c>
      <c r="B118" s="25" t="s">
        <v>112</v>
      </c>
      <c r="C118" s="30">
        <v>6.7900000000000002E-2</v>
      </c>
      <c r="D118" s="31">
        <f>C118*D136</f>
        <v>0</v>
      </c>
    </row>
    <row r="119" spans="1:11">
      <c r="A119" s="20" t="s">
        <v>27</v>
      </c>
      <c r="B119" s="25" t="s">
        <v>113</v>
      </c>
      <c r="C119" s="44">
        <f>SUM(C120:C122)</f>
        <v>0.14250000000000002</v>
      </c>
      <c r="D119" s="31">
        <f>(D136+D118+D117)*(C119/IF(C115="Lucro presumido",91.45%,85.75%))</f>
        <v>0</v>
      </c>
    </row>
    <row r="120" spans="1:11">
      <c r="A120" s="20" t="s">
        <v>114</v>
      </c>
      <c r="B120" s="25" t="s">
        <v>115</v>
      </c>
      <c r="C120" s="44">
        <f>IF(C115="Lucro presumido",0.65%,1.65%)</f>
        <v>1.6500000000000001E-2</v>
      </c>
      <c r="D120" s="45" t="s">
        <v>26</v>
      </c>
    </row>
    <row r="121" spans="1:11">
      <c r="A121" s="20" t="s">
        <v>116</v>
      </c>
      <c r="B121" s="25" t="s">
        <v>117</v>
      </c>
      <c r="C121" s="44">
        <f>IF(C115="Lucro presumido",3%,7.6%)</f>
        <v>7.5999999999999998E-2</v>
      </c>
      <c r="D121" s="45" t="s">
        <v>26</v>
      </c>
    </row>
    <row r="122" spans="1:11">
      <c r="A122" s="20" t="s">
        <v>118</v>
      </c>
      <c r="B122" s="25" t="s">
        <v>119</v>
      </c>
      <c r="C122" s="44">
        <v>0.05</v>
      </c>
      <c r="D122" s="45" t="s">
        <v>26</v>
      </c>
    </row>
    <row r="123" spans="1:11" ht="25.5">
      <c r="A123" s="36" t="s">
        <v>28</v>
      </c>
      <c r="B123" s="11" t="s">
        <v>120</v>
      </c>
      <c r="C123" s="46">
        <v>0</v>
      </c>
      <c r="D123" s="47">
        <f>(D136+D118+D117)*(C123/IF(C115="Lucro presumido",91.45%,85.75%))</f>
        <v>0</v>
      </c>
    </row>
    <row r="124" spans="1:11">
      <c r="A124" s="101" t="s">
        <v>34</v>
      </c>
      <c r="B124" s="101"/>
      <c r="C124" s="32">
        <f>SUM(C117:C119)+(C123)</f>
        <v>0.26040000000000002</v>
      </c>
      <c r="D124" s="33">
        <f>SUM(D117:D122)</f>
        <v>0</v>
      </c>
    </row>
    <row r="125" spans="1:11" ht="19.149999999999999" customHeight="1">
      <c r="A125" s="100" t="s">
        <v>121</v>
      </c>
      <c r="B125" s="100"/>
      <c r="C125" s="100"/>
      <c r="D125" s="100"/>
    </row>
    <row r="126" spans="1:11" ht="30.6" customHeight="1">
      <c r="A126" s="100" t="s">
        <v>122</v>
      </c>
      <c r="B126" s="100"/>
      <c r="C126" s="100"/>
      <c r="D126" s="100"/>
    </row>
    <row r="127" spans="1:11" ht="35.450000000000003" customHeight="1">
      <c r="A127" s="100" t="s">
        <v>131</v>
      </c>
      <c r="B127" s="100"/>
      <c r="C127" s="100"/>
      <c r="D127" s="100"/>
    </row>
    <row r="128" spans="1:11">
      <c r="K128" s="23"/>
    </row>
    <row r="129" spans="1:11" ht="14.45" customHeight="1">
      <c r="A129" s="99" t="s">
        <v>123</v>
      </c>
      <c r="B129" s="99"/>
      <c r="C129" s="99"/>
      <c r="D129" s="99"/>
      <c r="K129" s="23"/>
    </row>
    <row r="130" spans="1:11">
      <c r="A130" s="111" t="s">
        <v>124</v>
      </c>
      <c r="B130" s="116"/>
      <c r="C130" s="112"/>
      <c r="D130" s="15" t="s">
        <v>125</v>
      </c>
    </row>
    <row r="131" spans="1:11">
      <c r="A131" s="36" t="s">
        <v>22</v>
      </c>
      <c r="B131" s="107" t="s">
        <v>19</v>
      </c>
      <c r="C131" s="107"/>
      <c r="D131" s="27">
        <f>D19</f>
        <v>0</v>
      </c>
    </row>
    <row r="132" spans="1:11" ht="30" customHeight="1">
      <c r="A132" s="36" t="s">
        <v>24</v>
      </c>
      <c r="B132" s="107" t="s">
        <v>35</v>
      </c>
      <c r="C132" s="107"/>
      <c r="D132" s="27">
        <f>D65</f>
        <v>0</v>
      </c>
      <c r="K132" s="23"/>
    </row>
    <row r="133" spans="1:11">
      <c r="A133" s="36" t="s">
        <v>27</v>
      </c>
      <c r="B133" s="107" t="s">
        <v>73</v>
      </c>
      <c r="C133" s="107"/>
      <c r="D133" s="27">
        <f>D76</f>
        <v>0</v>
      </c>
    </row>
    <row r="134" spans="1:11" ht="30" customHeight="1">
      <c r="A134" s="36" t="s">
        <v>28</v>
      </c>
      <c r="B134" s="107" t="s">
        <v>83</v>
      </c>
      <c r="C134" s="107"/>
      <c r="D134" s="27">
        <f>D103</f>
        <v>0</v>
      </c>
    </row>
    <row r="135" spans="1:11">
      <c r="A135" s="36" t="s">
        <v>30</v>
      </c>
      <c r="B135" s="107" t="s">
        <v>101</v>
      </c>
      <c r="C135" s="107"/>
      <c r="D135" s="27">
        <f>D111</f>
        <v>0</v>
      </c>
    </row>
    <row r="136" spans="1:11">
      <c r="A136" s="101" t="s">
        <v>126</v>
      </c>
      <c r="B136" s="101"/>
      <c r="C136" s="101"/>
      <c r="D136" s="29">
        <f>SUM(D131:D135)</f>
        <v>0</v>
      </c>
    </row>
    <row r="137" spans="1:11">
      <c r="A137" s="20" t="s">
        <v>32</v>
      </c>
      <c r="B137" s="90" t="s">
        <v>108</v>
      </c>
      <c r="C137" s="90"/>
      <c r="D137" s="27">
        <f>D124</f>
        <v>0</v>
      </c>
    </row>
    <row r="138" spans="1:11">
      <c r="A138" s="99" t="s">
        <v>127</v>
      </c>
      <c r="B138" s="99"/>
      <c r="C138" s="99"/>
      <c r="D138" s="51">
        <f>ROUND(SUM(D136:D137),2)</f>
        <v>0</v>
      </c>
      <c r="H138" s="23">
        <f>D138*20*12</f>
        <v>0</v>
      </c>
    </row>
    <row r="139" spans="1:11">
      <c r="H139" s="23">
        <f>H138*5</f>
        <v>0</v>
      </c>
    </row>
    <row r="141" spans="1:11" ht="183" customHeight="1">
      <c r="A141" s="100" t="s">
        <v>192</v>
      </c>
      <c r="B141" s="100"/>
      <c r="C141" s="100"/>
      <c r="D141" s="100"/>
      <c r="H141" s="14" t="s">
        <v>135</v>
      </c>
    </row>
  </sheetData>
  <mergeCells count="82">
    <mergeCell ref="B137:C137"/>
    <mergeCell ref="A138:C138"/>
    <mergeCell ref="A141:D141"/>
    <mergeCell ref="B131:C131"/>
    <mergeCell ref="B132:C132"/>
    <mergeCell ref="B133:C133"/>
    <mergeCell ref="B134:C134"/>
    <mergeCell ref="B135:C135"/>
    <mergeCell ref="A136:C136"/>
    <mergeCell ref="A130:C130"/>
    <mergeCell ref="B109:C109"/>
    <mergeCell ref="B110:C110"/>
    <mergeCell ref="A111:C111"/>
    <mergeCell ref="A112:D112"/>
    <mergeCell ref="A114:D114"/>
    <mergeCell ref="A115:B115"/>
    <mergeCell ref="C115:D115"/>
    <mergeCell ref="A124:B124"/>
    <mergeCell ref="A125:D125"/>
    <mergeCell ref="A126:D126"/>
    <mergeCell ref="A127:D127"/>
    <mergeCell ref="A129:D129"/>
    <mergeCell ref="B108:C108"/>
    <mergeCell ref="A91:B91"/>
    <mergeCell ref="A92:D92"/>
    <mergeCell ref="A94:D94"/>
    <mergeCell ref="A97:B97"/>
    <mergeCell ref="A99:D99"/>
    <mergeCell ref="B100:C100"/>
    <mergeCell ref="B101:C101"/>
    <mergeCell ref="A103:C103"/>
    <mergeCell ref="A105:D105"/>
    <mergeCell ref="B106:C106"/>
    <mergeCell ref="B107:C107"/>
    <mergeCell ref="A83:D83"/>
    <mergeCell ref="B61:C61"/>
    <mergeCell ref="B62:C62"/>
    <mergeCell ref="B63:C63"/>
    <mergeCell ref="B64:C64"/>
    <mergeCell ref="A65:C65"/>
    <mergeCell ref="A67:D67"/>
    <mergeCell ref="A76:B76"/>
    <mergeCell ref="A77:D77"/>
    <mergeCell ref="A78:D78"/>
    <mergeCell ref="A80:D80"/>
    <mergeCell ref="A81:D81"/>
    <mergeCell ref="A60:D60"/>
    <mergeCell ref="A32:D32"/>
    <mergeCell ref="A42:B42"/>
    <mergeCell ref="A43:D43"/>
    <mergeCell ref="A44:D44"/>
    <mergeCell ref="A45:D45"/>
    <mergeCell ref="A46:D46"/>
    <mergeCell ref="A47:D47"/>
    <mergeCell ref="A49:D49"/>
    <mergeCell ref="A56:C56"/>
    <mergeCell ref="A57:D57"/>
    <mergeCell ref="A58:D58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</mergeCells>
  <dataValidations count="1">
    <dataValidation type="list" allowBlank="1" showInputMessage="1" showErrorMessage="1" sqref="C115:D115" xr:uid="{C372B3C1-0455-4224-B11C-0424C854849E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04D7D-3BA2-4300-A0DD-AC1155F7B56A}">
  <sheetPr>
    <tabColor theme="7"/>
    <pageSetUpPr fitToPage="1"/>
  </sheetPr>
  <dimension ref="A1:L141"/>
  <sheetViews>
    <sheetView showGridLines="0" zoomScaleNormal="100" workbookViewId="0">
      <selection activeCell="D107" sqref="D107"/>
    </sheetView>
  </sheetViews>
  <sheetFormatPr defaultColWidth="8.7109375" defaultRowHeight="12.75"/>
  <cols>
    <col min="1" max="1" width="8.85546875" style="14" bestFit="1" customWidth="1"/>
    <col min="2" max="2" width="46.42578125" style="40" customWidth="1"/>
    <col min="3" max="3" width="17.7109375" style="40" customWidth="1"/>
    <col min="4" max="4" width="16.85546875" style="14" customWidth="1"/>
    <col min="5" max="6" width="8.7109375" style="14"/>
    <col min="7" max="7" width="9.140625" style="14" bestFit="1" customWidth="1"/>
    <col min="8" max="8" width="17" style="14" customWidth="1"/>
    <col min="9" max="9" width="10.42578125" style="14" bestFit="1" customWidth="1"/>
    <col min="10" max="10" width="8.7109375" style="14"/>
    <col min="11" max="11" width="13.140625" style="14" bestFit="1" customWidth="1"/>
    <col min="12" max="16384" width="8.7109375" style="14"/>
  </cols>
  <sheetData>
    <row r="1" spans="1:7">
      <c r="A1" s="91" t="s">
        <v>11</v>
      </c>
      <c r="B1" s="91"/>
      <c r="C1" s="91"/>
      <c r="D1" s="91"/>
    </row>
    <row r="3" spans="1:7">
      <c r="A3" s="92" t="s">
        <v>12</v>
      </c>
      <c r="B3" s="92"/>
      <c r="C3" s="92"/>
      <c r="D3" s="92"/>
    </row>
    <row r="4" spans="1:7" ht="25.5">
      <c r="A4" s="15">
        <v>1</v>
      </c>
      <c r="B4" s="16" t="s">
        <v>13</v>
      </c>
      <c r="C4" s="93" t="s">
        <v>187</v>
      </c>
      <c r="D4" s="93"/>
    </row>
    <row r="5" spans="1:7">
      <c r="A5" s="17">
        <v>2</v>
      </c>
      <c r="B5" s="11" t="s">
        <v>14</v>
      </c>
      <c r="C5" s="94"/>
      <c r="D5" s="94"/>
    </row>
    <row r="6" spans="1:7">
      <c r="A6" s="17">
        <v>3</v>
      </c>
      <c r="B6" s="11" t="s">
        <v>15</v>
      </c>
      <c r="C6" s="95"/>
      <c r="D6" s="95"/>
    </row>
    <row r="7" spans="1:7" ht="64.900000000000006" customHeight="1">
      <c r="A7" s="17">
        <v>4</v>
      </c>
      <c r="B7" s="11" t="s">
        <v>16</v>
      </c>
      <c r="C7" s="96" t="s">
        <v>182</v>
      </c>
      <c r="D7" s="97"/>
    </row>
    <row r="8" spans="1:7">
      <c r="A8" s="17">
        <v>5</v>
      </c>
      <c r="B8" s="11" t="s">
        <v>17</v>
      </c>
      <c r="C8" s="98" t="s">
        <v>142</v>
      </c>
      <c r="D8" s="94"/>
    </row>
    <row r="9" spans="1:7">
      <c r="A9" s="17">
        <v>6</v>
      </c>
      <c r="B9" s="11" t="s">
        <v>18</v>
      </c>
      <c r="C9" s="98" t="s">
        <v>183</v>
      </c>
      <c r="D9" s="94"/>
    </row>
    <row r="11" spans="1:7" ht="18.95" customHeight="1">
      <c r="A11" s="99" t="s">
        <v>19</v>
      </c>
      <c r="B11" s="99"/>
      <c r="C11" s="99"/>
      <c r="D11" s="99"/>
    </row>
    <row r="12" spans="1:7">
      <c r="A12" s="18">
        <v>1</v>
      </c>
      <c r="B12" s="92" t="s">
        <v>20</v>
      </c>
      <c r="C12" s="92"/>
      <c r="D12" s="19" t="s">
        <v>21</v>
      </c>
    </row>
    <row r="13" spans="1:7">
      <c r="A13" s="20" t="s">
        <v>22</v>
      </c>
      <c r="B13" s="90" t="s">
        <v>23</v>
      </c>
      <c r="C13" s="90"/>
      <c r="D13" s="53"/>
    </row>
    <row r="14" spans="1:7">
      <c r="A14" s="20" t="s">
        <v>24</v>
      </c>
      <c r="B14" s="90" t="s">
        <v>25</v>
      </c>
      <c r="C14" s="90"/>
      <c r="D14" s="21" t="s">
        <v>26</v>
      </c>
    </row>
    <row r="15" spans="1:7">
      <c r="A15" s="20" t="s">
        <v>27</v>
      </c>
      <c r="B15" s="90" t="s">
        <v>188</v>
      </c>
      <c r="C15" s="90"/>
      <c r="D15" s="21">
        <v>0</v>
      </c>
      <c r="G15" s="23"/>
    </row>
    <row r="16" spans="1:7">
      <c r="A16" s="20" t="s">
        <v>28</v>
      </c>
      <c r="B16" s="90" t="s">
        <v>29</v>
      </c>
      <c r="C16" s="90"/>
      <c r="D16" s="21">
        <v>0</v>
      </c>
      <c r="G16" s="23"/>
    </row>
    <row r="17" spans="1:12">
      <c r="A17" s="20" t="s">
        <v>30</v>
      </c>
      <c r="B17" s="90" t="s">
        <v>31</v>
      </c>
      <c r="C17" s="90"/>
      <c r="D17" s="21">
        <v>0</v>
      </c>
      <c r="G17" s="23"/>
    </row>
    <row r="18" spans="1:12">
      <c r="A18" s="20" t="s">
        <v>32</v>
      </c>
      <c r="B18" s="90" t="s">
        <v>33</v>
      </c>
      <c r="C18" s="90"/>
      <c r="D18" s="21">
        <v>0</v>
      </c>
      <c r="G18" s="23"/>
    </row>
    <row r="19" spans="1:12">
      <c r="A19" s="101" t="s">
        <v>34</v>
      </c>
      <c r="B19" s="101"/>
      <c r="C19" s="101"/>
      <c r="D19" s="22">
        <f>SUM(D13:D18)</f>
        <v>0</v>
      </c>
      <c r="G19" s="23"/>
      <c r="I19" s="23"/>
    </row>
    <row r="20" spans="1:12" ht="41.45" customHeight="1">
      <c r="A20" s="102" t="s">
        <v>196</v>
      </c>
      <c r="B20" s="102"/>
      <c r="C20" s="102"/>
      <c r="D20" s="102"/>
    </row>
    <row r="22" spans="1:12">
      <c r="A22" s="99" t="s">
        <v>35</v>
      </c>
      <c r="B22" s="99"/>
      <c r="C22" s="99"/>
      <c r="D22" s="99"/>
    </row>
    <row r="23" spans="1:12">
      <c r="A23" s="101" t="s">
        <v>36</v>
      </c>
      <c r="B23" s="101"/>
      <c r="C23" s="101"/>
      <c r="D23" s="101"/>
    </row>
    <row r="24" spans="1:12" ht="25.5">
      <c r="A24" s="24" t="s">
        <v>37</v>
      </c>
      <c r="B24" s="24" t="s">
        <v>38</v>
      </c>
      <c r="C24" s="15" t="s">
        <v>39</v>
      </c>
      <c r="D24" s="24" t="s">
        <v>21</v>
      </c>
    </row>
    <row r="25" spans="1:12">
      <c r="A25" s="20" t="s">
        <v>22</v>
      </c>
      <c r="B25" s="25" t="s">
        <v>40</v>
      </c>
      <c r="C25" s="26">
        <v>9.0899999999999995E-2</v>
      </c>
      <c r="D25" s="27">
        <f>C25*$D$19</f>
        <v>0</v>
      </c>
    </row>
    <row r="26" spans="1:12">
      <c r="A26" s="20" t="s">
        <v>24</v>
      </c>
      <c r="B26" s="25" t="s">
        <v>41</v>
      </c>
      <c r="C26" s="26">
        <v>0.1212</v>
      </c>
      <c r="D26" s="27">
        <f>C26*$D$19</f>
        <v>0</v>
      </c>
    </row>
    <row r="27" spans="1:12">
      <c r="A27" s="101" t="s">
        <v>34</v>
      </c>
      <c r="B27" s="101"/>
      <c r="C27" s="28">
        <f>SUM(C25:C26)</f>
        <v>0.21210000000000001</v>
      </c>
      <c r="D27" s="29">
        <f>SUM(D25:D26)</f>
        <v>0</v>
      </c>
    </row>
    <row r="28" spans="1:12" ht="39" customHeight="1">
      <c r="A28" s="100" t="s">
        <v>42</v>
      </c>
      <c r="B28" s="100"/>
      <c r="C28" s="100"/>
      <c r="D28" s="100"/>
      <c r="L28" s="57"/>
    </row>
    <row r="29" spans="1:12" ht="30" customHeight="1">
      <c r="A29" s="100" t="s">
        <v>43</v>
      </c>
      <c r="B29" s="100"/>
      <c r="C29" s="100"/>
      <c r="D29" s="100"/>
    </row>
    <row r="30" spans="1:12" ht="45.6" customHeight="1">
      <c r="A30" s="100" t="s">
        <v>133</v>
      </c>
      <c r="B30" s="100"/>
      <c r="C30" s="100"/>
      <c r="D30" s="100"/>
    </row>
    <row r="32" spans="1:12" ht="33" customHeight="1">
      <c r="A32" s="103" t="s">
        <v>44</v>
      </c>
      <c r="B32" s="103"/>
      <c r="C32" s="103"/>
      <c r="D32" s="103"/>
    </row>
    <row r="33" spans="1:4">
      <c r="A33" s="18" t="s">
        <v>45</v>
      </c>
      <c r="B33" s="19" t="s">
        <v>46</v>
      </c>
      <c r="C33" s="19" t="s">
        <v>39</v>
      </c>
      <c r="D33" s="18" t="s">
        <v>21</v>
      </c>
    </row>
    <row r="34" spans="1:4">
      <c r="A34" s="20" t="s">
        <v>22</v>
      </c>
      <c r="B34" s="25" t="s">
        <v>47</v>
      </c>
      <c r="C34" s="30">
        <v>0.2</v>
      </c>
      <c r="D34" s="31">
        <f>C34*($D$19+$D$27)</f>
        <v>0</v>
      </c>
    </row>
    <row r="35" spans="1:4">
      <c r="A35" s="20" t="s">
        <v>24</v>
      </c>
      <c r="B35" s="25" t="s">
        <v>48</v>
      </c>
      <c r="C35" s="30">
        <v>2.5000000000000001E-2</v>
      </c>
      <c r="D35" s="31">
        <f t="shared" ref="D35:D41" si="0">C35*($D$19+$D$27)</f>
        <v>0</v>
      </c>
    </row>
    <row r="36" spans="1:4">
      <c r="A36" s="20" t="s">
        <v>27</v>
      </c>
      <c r="B36" s="25" t="s">
        <v>49</v>
      </c>
      <c r="C36" s="30">
        <v>0.03</v>
      </c>
      <c r="D36" s="31">
        <f t="shared" si="0"/>
        <v>0</v>
      </c>
    </row>
    <row r="37" spans="1:4">
      <c r="A37" s="20" t="s">
        <v>28</v>
      </c>
      <c r="B37" s="25" t="s">
        <v>50</v>
      </c>
      <c r="C37" s="30">
        <v>1.4999999999999999E-2</v>
      </c>
      <c r="D37" s="31">
        <f t="shared" si="0"/>
        <v>0</v>
      </c>
    </row>
    <row r="38" spans="1:4">
      <c r="A38" s="20" t="s">
        <v>30</v>
      </c>
      <c r="B38" s="25" t="s">
        <v>51</v>
      </c>
      <c r="C38" s="30">
        <v>0.01</v>
      </c>
      <c r="D38" s="31">
        <f t="shared" si="0"/>
        <v>0</v>
      </c>
    </row>
    <row r="39" spans="1:4">
      <c r="A39" s="20" t="s">
        <v>32</v>
      </c>
      <c r="B39" s="25" t="s">
        <v>52</v>
      </c>
      <c r="C39" s="30">
        <v>6.0000000000000001E-3</v>
      </c>
      <c r="D39" s="31">
        <f t="shared" si="0"/>
        <v>0</v>
      </c>
    </row>
    <row r="40" spans="1:4">
      <c r="A40" s="20" t="s">
        <v>53</v>
      </c>
      <c r="B40" s="25" t="s">
        <v>54</v>
      </c>
      <c r="C40" s="30">
        <v>2E-3</v>
      </c>
      <c r="D40" s="31">
        <f t="shared" si="0"/>
        <v>0</v>
      </c>
    </row>
    <row r="41" spans="1:4">
      <c r="A41" s="20" t="s">
        <v>55</v>
      </c>
      <c r="B41" s="25" t="s">
        <v>56</v>
      </c>
      <c r="C41" s="30">
        <v>0.08</v>
      </c>
      <c r="D41" s="31">
        <f t="shared" si="0"/>
        <v>0</v>
      </c>
    </row>
    <row r="42" spans="1:4">
      <c r="A42" s="104" t="s">
        <v>34</v>
      </c>
      <c r="B42" s="105"/>
      <c r="C42" s="32">
        <f>SUM(C34:C41)</f>
        <v>0.36800000000000005</v>
      </c>
      <c r="D42" s="33">
        <f>SUM(D34:D41)</f>
        <v>0</v>
      </c>
    </row>
    <row r="43" spans="1:4" ht="25.5" customHeight="1">
      <c r="A43" s="100" t="s">
        <v>57</v>
      </c>
      <c r="B43" s="100"/>
      <c r="C43" s="100"/>
      <c r="D43" s="100"/>
    </row>
    <row r="44" spans="1:4" ht="26.25" customHeight="1">
      <c r="A44" s="100" t="s">
        <v>58</v>
      </c>
      <c r="B44" s="100"/>
      <c r="C44" s="100"/>
      <c r="D44" s="100"/>
    </row>
    <row r="45" spans="1:4" ht="25.5" customHeight="1">
      <c r="A45" s="100" t="s">
        <v>59</v>
      </c>
      <c r="B45" s="100"/>
      <c r="C45" s="100"/>
      <c r="D45" s="100"/>
    </row>
    <row r="46" spans="1:4" ht="14.25" customHeight="1">
      <c r="A46" s="100" t="s">
        <v>60</v>
      </c>
      <c r="B46" s="100"/>
      <c r="C46" s="100"/>
      <c r="D46" s="100"/>
    </row>
    <row r="47" spans="1:4" ht="14.25" customHeight="1">
      <c r="A47" s="100" t="s">
        <v>61</v>
      </c>
      <c r="B47" s="100"/>
      <c r="C47" s="100"/>
      <c r="D47" s="100"/>
    </row>
    <row r="49" spans="1:4" ht="15" customHeight="1">
      <c r="A49" s="103" t="s">
        <v>62</v>
      </c>
      <c r="B49" s="103"/>
      <c r="C49" s="103"/>
      <c r="D49" s="103"/>
    </row>
    <row r="50" spans="1:4">
      <c r="A50" s="34" t="s">
        <v>63</v>
      </c>
      <c r="B50" s="15" t="s">
        <v>64</v>
      </c>
      <c r="C50" s="34" t="s">
        <v>65</v>
      </c>
      <c r="D50" s="15" t="s">
        <v>21</v>
      </c>
    </row>
    <row r="51" spans="1:4">
      <c r="A51" s="20" t="s">
        <v>22</v>
      </c>
      <c r="B51" s="25" t="s">
        <v>200</v>
      </c>
      <c r="C51" s="35">
        <v>22</v>
      </c>
      <c r="D51" s="27"/>
    </row>
    <row r="52" spans="1:4">
      <c r="A52" s="20" t="s">
        <v>24</v>
      </c>
      <c r="B52" s="25" t="s">
        <v>140</v>
      </c>
      <c r="C52" s="35">
        <v>22</v>
      </c>
      <c r="D52" s="27"/>
    </row>
    <row r="53" spans="1:4">
      <c r="A53" s="20" t="s">
        <v>27</v>
      </c>
      <c r="B53" s="25" t="s">
        <v>66</v>
      </c>
      <c r="C53" s="35"/>
      <c r="D53" s="58"/>
    </row>
    <row r="54" spans="1:4">
      <c r="A54" s="20" t="s">
        <v>28</v>
      </c>
      <c r="B54" s="25" t="s">
        <v>67</v>
      </c>
      <c r="C54" s="35"/>
      <c r="D54" s="58"/>
    </row>
    <row r="55" spans="1:4">
      <c r="A55" s="20" t="s">
        <v>30</v>
      </c>
      <c r="B55" s="25" t="s">
        <v>68</v>
      </c>
      <c r="C55" s="35"/>
      <c r="D55" s="58"/>
    </row>
    <row r="56" spans="1:4">
      <c r="A56" s="101" t="s">
        <v>34</v>
      </c>
      <c r="B56" s="101"/>
      <c r="C56" s="101"/>
      <c r="D56" s="48">
        <f>SUM(D51:D55)</f>
        <v>0</v>
      </c>
    </row>
    <row r="57" spans="1:4" ht="28.5" customHeight="1">
      <c r="A57" s="100" t="s">
        <v>69</v>
      </c>
      <c r="B57" s="100"/>
      <c r="C57" s="100"/>
      <c r="D57" s="100"/>
    </row>
    <row r="58" spans="1:4" ht="27.6" customHeight="1">
      <c r="A58" s="100" t="s">
        <v>70</v>
      </c>
      <c r="B58" s="100"/>
      <c r="C58" s="100"/>
      <c r="D58" s="100"/>
    </row>
    <row r="60" spans="1:4" ht="15" customHeight="1">
      <c r="A60" s="99" t="s">
        <v>71</v>
      </c>
      <c r="B60" s="99"/>
      <c r="C60" s="99"/>
      <c r="D60" s="99"/>
    </row>
    <row r="61" spans="1:4">
      <c r="A61" s="19">
        <v>2</v>
      </c>
      <c r="B61" s="106" t="s">
        <v>72</v>
      </c>
      <c r="C61" s="106"/>
      <c r="D61" s="19" t="s">
        <v>21</v>
      </c>
    </row>
    <row r="62" spans="1:4" ht="30" customHeight="1">
      <c r="A62" s="36" t="s">
        <v>37</v>
      </c>
      <c r="B62" s="107" t="s">
        <v>38</v>
      </c>
      <c r="C62" s="107"/>
      <c r="D62" s="27">
        <f>D27</f>
        <v>0</v>
      </c>
    </row>
    <row r="63" spans="1:4">
      <c r="A63" s="36" t="s">
        <v>45</v>
      </c>
      <c r="B63" s="90" t="s">
        <v>46</v>
      </c>
      <c r="C63" s="90"/>
      <c r="D63" s="27">
        <f>D42</f>
        <v>0</v>
      </c>
    </row>
    <row r="64" spans="1:4">
      <c r="A64" s="36" t="s">
        <v>63</v>
      </c>
      <c r="B64" s="90" t="s">
        <v>64</v>
      </c>
      <c r="C64" s="90"/>
      <c r="D64" s="27">
        <f>D56</f>
        <v>0</v>
      </c>
    </row>
    <row r="65" spans="1:4">
      <c r="A65" s="104" t="s">
        <v>34</v>
      </c>
      <c r="B65" s="108"/>
      <c r="C65" s="105"/>
      <c r="D65" s="29">
        <f>SUM(D62:D64)</f>
        <v>0</v>
      </c>
    </row>
    <row r="67" spans="1:4" ht="14.45" customHeight="1">
      <c r="A67" s="99" t="s">
        <v>73</v>
      </c>
      <c r="B67" s="99"/>
      <c r="C67" s="99"/>
      <c r="D67" s="99"/>
    </row>
    <row r="68" spans="1:4">
      <c r="A68" s="19">
        <v>3</v>
      </c>
      <c r="B68" s="19" t="s">
        <v>74</v>
      </c>
      <c r="C68" s="19" t="s">
        <v>39</v>
      </c>
      <c r="D68" s="19" t="s">
        <v>21</v>
      </c>
    </row>
    <row r="69" spans="1:4">
      <c r="A69" s="36" t="s">
        <v>22</v>
      </c>
      <c r="B69" s="11" t="s">
        <v>75</v>
      </c>
      <c r="C69" s="30">
        <v>4.1999999999999997E-3</v>
      </c>
      <c r="D69" s="31">
        <f t="shared" ref="D69:D75" si="1">C69*($D$19+$D$27)</f>
        <v>0</v>
      </c>
    </row>
    <row r="70" spans="1:4">
      <c r="A70" s="36" t="s">
        <v>24</v>
      </c>
      <c r="B70" s="11" t="s">
        <v>76</v>
      </c>
      <c r="C70" s="30">
        <v>2.9999999999999997E-4</v>
      </c>
      <c r="D70" s="31">
        <f t="shared" si="1"/>
        <v>0</v>
      </c>
    </row>
    <row r="71" spans="1:4" ht="25.5">
      <c r="A71" s="36" t="s">
        <v>27</v>
      </c>
      <c r="B71" s="11" t="s">
        <v>77</v>
      </c>
      <c r="C71" s="37">
        <v>9.9999999999999995E-7</v>
      </c>
      <c r="D71" s="31">
        <f t="shared" si="1"/>
        <v>0</v>
      </c>
    </row>
    <row r="72" spans="1:4">
      <c r="A72" s="36" t="s">
        <v>28</v>
      </c>
      <c r="B72" s="11" t="s">
        <v>78</v>
      </c>
      <c r="C72" s="38">
        <v>1.9400000000000001E-2</v>
      </c>
      <c r="D72" s="31">
        <f t="shared" si="1"/>
        <v>0</v>
      </c>
    </row>
    <row r="73" spans="1:4" ht="25.5">
      <c r="A73" s="36" t="s">
        <v>30</v>
      </c>
      <c r="B73" s="11" t="s">
        <v>79</v>
      </c>
      <c r="C73" s="30">
        <f>(C42*C72)</f>
        <v>7.1392000000000009E-3</v>
      </c>
      <c r="D73" s="31">
        <f>C73*($D$19+$D$27)</f>
        <v>0</v>
      </c>
    </row>
    <row r="74" spans="1:4" ht="25.5">
      <c r="A74" s="36" t="s">
        <v>32</v>
      </c>
      <c r="B74" s="11" t="s">
        <v>80</v>
      </c>
      <c r="C74" s="30">
        <v>1E-4</v>
      </c>
      <c r="D74" s="31">
        <f>C74*($D$19+$D$27)</f>
        <v>0</v>
      </c>
    </row>
    <row r="75" spans="1:4">
      <c r="A75" s="39" t="s">
        <v>53</v>
      </c>
      <c r="B75" s="49" t="s">
        <v>81</v>
      </c>
      <c r="C75" s="30">
        <v>3.49E-2</v>
      </c>
      <c r="D75" s="31">
        <f t="shared" si="1"/>
        <v>0</v>
      </c>
    </row>
    <row r="76" spans="1:4">
      <c r="A76" s="104" t="s">
        <v>34</v>
      </c>
      <c r="B76" s="105"/>
      <c r="C76" s="28">
        <f>SUM(C69:C75)</f>
        <v>6.6040199999999993E-2</v>
      </c>
      <c r="D76" s="29">
        <f>SUM(D69:D75)</f>
        <v>0</v>
      </c>
    </row>
    <row r="77" spans="1:4" ht="62.45" customHeight="1">
      <c r="A77" s="100" t="s">
        <v>134</v>
      </c>
      <c r="B77" s="100"/>
      <c r="C77" s="100"/>
      <c r="D77" s="100"/>
    </row>
    <row r="78" spans="1:4" ht="16.149999999999999" customHeight="1">
      <c r="A78" s="100" t="s">
        <v>82</v>
      </c>
      <c r="B78" s="100"/>
      <c r="C78" s="100"/>
      <c r="D78" s="100"/>
    </row>
    <row r="80" spans="1:4" ht="23.1" customHeight="1">
      <c r="A80" s="99" t="s">
        <v>83</v>
      </c>
      <c r="B80" s="99"/>
      <c r="C80" s="99"/>
      <c r="D80" s="99"/>
    </row>
    <row r="81" spans="1:11" ht="39.75" customHeight="1">
      <c r="A81" s="109" t="s">
        <v>84</v>
      </c>
      <c r="B81" s="109"/>
      <c r="C81" s="109"/>
      <c r="D81" s="109"/>
    </row>
    <row r="83" spans="1:11" ht="16.5" customHeight="1">
      <c r="A83" s="103" t="s">
        <v>85</v>
      </c>
      <c r="B83" s="103"/>
      <c r="C83" s="103"/>
      <c r="D83" s="103"/>
    </row>
    <row r="84" spans="1:11">
      <c r="A84" s="34" t="s">
        <v>86</v>
      </c>
      <c r="B84" s="15" t="s">
        <v>87</v>
      </c>
      <c r="C84" s="15" t="s">
        <v>39</v>
      </c>
      <c r="D84" s="15" t="s">
        <v>21</v>
      </c>
    </row>
    <row r="85" spans="1:11">
      <c r="A85" s="36" t="s">
        <v>22</v>
      </c>
      <c r="B85" s="11" t="s">
        <v>132</v>
      </c>
      <c r="C85" s="30">
        <v>6.8999999999999999E-3</v>
      </c>
      <c r="D85" s="31">
        <f t="shared" ref="D85:D90" si="2">C85*($D$19+$D$27)</f>
        <v>0</v>
      </c>
    </row>
    <row r="86" spans="1:11">
      <c r="A86" s="36" t="s">
        <v>24</v>
      </c>
      <c r="B86" s="11" t="s">
        <v>88</v>
      </c>
      <c r="C86" s="30">
        <v>8.2000000000000007E-3</v>
      </c>
      <c r="D86" s="31">
        <f t="shared" si="2"/>
        <v>0</v>
      </c>
    </row>
    <row r="87" spans="1:11">
      <c r="A87" s="36" t="s">
        <v>27</v>
      </c>
      <c r="B87" s="11" t="s">
        <v>89</v>
      </c>
      <c r="C87" s="30">
        <v>2.0000000000000001E-4</v>
      </c>
      <c r="D87" s="31">
        <f t="shared" si="2"/>
        <v>0</v>
      </c>
    </row>
    <row r="88" spans="1:11" ht="25.5">
      <c r="A88" s="36" t="s">
        <v>28</v>
      </c>
      <c r="B88" s="11" t="s">
        <v>90</v>
      </c>
      <c r="C88" s="30">
        <v>2.9999999999999997E-4</v>
      </c>
      <c r="D88" s="31">
        <f t="shared" si="2"/>
        <v>0</v>
      </c>
    </row>
    <row r="89" spans="1:11">
      <c r="A89" s="36" t="s">
        <v>30</v>
      </c>
      <c r="B89" s="11" t="s">
        <v>91</v>
      </c>
      <c r="C89" s="30">
        <v>2.8999999999999998E-3</v>
      </c>
      <c r="D89" s="31">
        <f t="shared" si="2"/>
        <v>0</v>
      </c>
    </row>
    <row r="90" spans="1:11" ht="25.5">
      <c r="A90" s="36" t="s">
        <v>32</v>
      </c>
      <c r="B90" s="11" t="s">
        <v>92</v>
      </c>
      <c r="C90" s="30">
        <v>1.66E-2</v>
      </c>
      <c r="D90" s="31">
        <f t="shared" si="2"/>
        <v>0</v>
      </c>
    </row>
    <row r="91" spans="1:11">
      <c r="A91" s="104" t="s">
        <v>34</v>
      </c>
      <c r="B91" s="105"/>
      <c r="C91" s="28">
        <f>SUM(C85:C90)</f>
        <v>3.5100000000000006E-2</v>
      </c>
      <c r="D91" s="29">
        <f>SUM(D85:D90)</f>
        <v>0</v>
      </c>
    </row>
    <row r="92" spans="1:11" ht="46.9" customHeight="1">
      <c r="A92" s="100" t="s">
        <v>93</v>
      </c>
      <c r="B92" s="100"/>
      <c r="C92" s="100"/>
      <c r="D92" s="100"/>
      <c r="K92" s="14" t="s">
        <v>138</v>
      </c>
    </row>
    <row r="94" spans="1:11" hidden="1">
      <c r="A94" s="110" t="s">
        <v>94</v>
      </c>
      <c r="B94" s="110"/>
      <c r="C94" s="110"/>
      <c r="D94" s="110"/>
    </row>
    <row r="95" spans="1:11" hidden="1">
      <c r="A95" s="34" t="s">
        <v>95</v>
      </c>
      <c r="B95" s="15" t="s">
        <v>96</v>
      </c>
      <c r="C95" s="15" t="s">
        <v>21</v>
      </c>
      <c r="D95" s="34"/>
    </row>
    <row r="96" spans="1:11" ht="25.5" hidden="1">
      <c r="A96" s="36" t="s">
        <v>22</v>
      </c>
      <c r="B96" s="11" t="s">
        <v>97</v>
      </c>
      <c r="C96" s="41"/>
      <c r="D96" s="42"/>
    </row>
    <row r="97" spans="1:6" hidden="1">
      <c r="A97" s="111" t="s">
        <v>34</v>
      </c>
      <c r="B97" s="112"/>
      <c r="C97" s="27">
        <f>SUM(C96)</f>
        <v>0</v>
      </c>
      <c r="D97" s="42"/>
    </row>
    <row r="98" spans="1:6" hidden="1"/>
    <row r="99" spans="1:6" ht="18.600000000000001" customHeight="1">
      <c r="A99" s="99" t="s">
        <v>98</v>
      </c>
      <c r="B99" s="99"/>
      <c r="C99" s="99"/>
      <c r="D99" s="99"/>
    </row>
    <row r="100" spans="1:6">
      <c r="A100" s="18">
        <v>4</v>
      </c>
      <c r="B100" s="106" t="s">
        <v>99</v>
      </c>
      <c r="C100" s="106"/>
      <c r="D100" s="19" t="s">
        <v>21</v>
      </c>
    </row>
    <row r="101" spans="1:6">
      <c r="A101" s="20" t="s">
        <v>86</v>
      </c>
      <c r="B101" s="90" t="s">
        <v>87</v>
      </c>
      <c r="C101" s="90"/>
      <c r="D101" s="27">
        <f>D91</f>
        <v>0</v>
      </c>
    </row>
    <row r="102" spans="1:6" hidden="1">
      <c r="A102" s="20" t="s">
        <v>95</v>
      </c>
      <c r="B102" s="25" t="s">
        <v>100</v>
      </c>
      <c r="C102" s="25"/>
      <c r="D102" s="41">
        <f>C97</f>
        <v>0</v>
      </c>
    </row>
    <row r="103" spans="1:6">
      <c r="A103" s="101" t="s">
        <v>34</v>
      </c>
      <c r="B103" s="101"/>
      <c r="C103" s="101"/>
      <c r="D103" s="29">
        <f>SUM(D101:D102)</f>
        <v>0</v>
      </c>
    </row>
    <row r="105" spans="1:6" ht="14.45" customHeight="1">
      <c r="A105" s="99" t="s">
        <v>101</v>
      </c>
      <c r="B105" s="99"/>
      <c r="C105" s="99"/>
      <c r="D105" s="99"/>
    </row>
    <row r="106" spans="1:6">
      <c r="A106" s="34">
        <v>5</v>
      </c>
      <c r="B106" s="113" t="s">
        <v>102</v>
      </c>
      <c r="C106" s="113"/>
      <c r="D106" s="15" t="s">
        <v>21</v>
      </c>
    </row>
    <row r="107" spans="1:6">
      <c r="A107" s="20" t="s">
        <v>22</v>
      </c>
      <c r="B107" s="90" t="s">
        <v>103</v>
      </c>
      <c r="C107" s="90"/>
      <c r="D107" s="43"/>
    </row>
    <row r="108" spans="1:6">
      <c r="A108" s="20" t="s">
        <v>24</v>
      </c>
      <c r="B108" s="90" t="s">
        <v>184</v>
      </c>
      <c r="C108" s="90"/>
      <c r="D108" s="52" t="s">
        <v>26</v>
      </c>
      <c r="F108" s="50"/>
    </row>
    <row r="109" spans="1:6">
      <c r="A109" s="20" t="s">
        <v>27</v>
      </c>
      <c r="B109" s="90" t="s">
        <v>106</v>
      </c>
      <c r="C109" s="90"/>
      <c r="D109" s="27">
        <v>0</v>
      </c>
    </row>
    <row r="110" spans="1:6">
      <c r="A110" s="20" t="s">
        <v>28</v>
      </c>
      <c r="B110" s="90" t="s">
        <v>33</v>
      </c>
      <c r="C110" s="90"/>
      <c r="D110" s="27">
        <v>0</v>
      </c>
    </row>
    <row r="111" spans="1:6">
      <c r="A111" s="101" t="s">
        <v>34</v>
      </c>
      <c r="B111" s="101"/>
      <c r="C111" s="101"/>
      <c r="D111" s="29">
        <f>SUM(D107:D110)</f>
        <v>0</v>
      </c>
    </row>
    <row r="112" spans="1:6">
      <c r="A112" s="100" t="s">
        <v>107</v>
      </c>
      <c r="B112" s="100"/>
      <c r="C112" s="100"/>
      <c r="D112" s="100"/>
    </row>
    <row r="114" spans="1:11" ht="14.45" customHeight="1">
      <c r="A114" s="99" t="s">
        <v>108</v>
      </c>
      <c r="B114" s="99"/>
      <c r="C114" s="99"/>
      <c r="D114" s="99"/>
    </row>
    <row r="115" spans="1:11">
      <c r="A115" s="114" t="s">
        <v>109</v>
      </c>
      <c r="B115" s="114"/>
      <c r="C115" s="115" t="s">
        <v>130</v>
      </c>
      <c r="D115" s="115"/>
    </row>
    <row r="116" spans="1:11">
      <c r="A116" s="18">
        <v>6</v>
      </c>
      <c r="B116" s="19" t="s">
        <v>110</v>
      </c>
      <c r="C116" s="19" t="s">
        <v>39</v>
      </c>
      <c r="D116" s="18" t="s">
        <v>21</v>
      </c>
    </row>
    <row r="117" spans="1:11">
      <c r="A117" s="20" t="s">
        <v>22</v>
      </c>
      <c r="B117" s="25" t="s">
        <v>111</v>
      </c>
      <c r="C117" s="30">
        <v>0.05</v>
      </c>
      <c r="D117" s="31">
        <f>C117*D136</f>
        <v>0</v>
      </c>
    </row>
    <row r="118" spans="1:11">
      <c r="A118" s="20" t="s">
        <v>24</v>
      </c>
      <c r="B118" s="25" t="s">
        <v>112</v>
      </c>
      <c r="C118" s="30">
        <v>6.7900000000000002E-2</v>
      </c>
      <c r="D118" s="31">
        <f>C118*D136</f>
        <v>0</v>
      </c>
    </row>
    <row r="119" spans="1:11">
      <c r="A119" s="20" t="s">
        <v>27</v>
      </c>
      <c r="B119" s="25" t="s">
        <v>113</v>
      </c>
      <c r="C119" s="44">
        <f>SUM(C120:C122)</f>
        <v>0.14250000000000002</v>
      </c>
      <c r="D119" s="31">
        <f>(D136+D118+D117)*(C119/IF(C115="Lucro presumido",91.45%,85.75%))</f>
        <v>0</v>
      </c>
    </row>
    <row r="120" spans="1:11">
      <c r="A120" s="20" t="s">
        <v>114</v>
      </c>
      <c r="B120" s="25" t="s">
        <v>115</v>
      </c>
      <c r="C120" s="44">
        <f>IF(C115="Lucro presumido",0.65%,1.65%)</f>
        <v>1.6500000000000001E-2</v>
      </c>
      <c r="D120" s="45" t="s">
        <v>26</v>
      </c>
    </row>
    <row r="121" spans="1:11">
      <c r="A121" s="20" t="s">
        <v>116</v>
      </c>
      <c r="B121" s="25" t="s">
        <v>117</v>
      </c>
      <c r="C121" s="44">
        <f>IF(C115="Lucro presumido",3%,7.6%)</f>
        <v>7.5999999999999998E-2</v>
      </c>
      <c r="D121" s="45" t="s">
        <v>26</v>
      </c>
    </row>
    <row r="122" spans="1:11">
      <c r="A122" s="20" t="s">
        <v>118</v>
      </c>
      <c r="B122" s="25" t="s">
        <v>119</v>
      </c>
      <c r="C122" s="44">
        <v>0.05</v>
      </c>
      <c r="D122" s="45" t="s">
        <v>26</v>
      </c>
    </row>
    <row r="123" spans="1:11" ht="25.5">
      <c r="A123" s="36" t="s">
        <v>28</v>
      </c>
      <c r="B123" s="11" t="s">
        <v>120</v>
      </c>
      <c r="C123" s="46">
        <v>0</v>
      </c>
      <c r="D123" s="47">
        <f>(D136+D118+D117)*(C123/IF(C115="Lucro presumido",91.45%,85.75%))</f>
        <v>0</v>
      </c>
    </row>
    <row r="124" spans="1:11">
      <c r="A124" s="101" t="s">
        <v>34</v>
      </c>
      <c r="B124" s="101"/>
      <c r="C124" s="32">
        <f>SUM(C117:C119)+(C123)</f>
        <v>0.26040000000000002</v>
      </c>
      <c r="D124" s="33">
        <f>SUM(D117:D122)</f>
        <v>0</v>
      </c>
    </row>
    <row r="125" spans="1:11" ht="19.149999999999999" customHeight="1">
      <c r="A125" s="100" t="s">
        <v>121</v>
      </c>
      <c r="B125" s="100"/>
      <c r="C125" s="100"/>
      <c r="D125" s="100"/>
    </row>
    <row r="126" spans="1:11" ht="30.6" customHeight="1">
      <c r="A126" s="100" t="s">
        <v>122</v>
      </c>
      <c r="B126" s="100"/>
      <c r="C126" s="100"/>
      <c r="D126" s="100"/>
    </row>
    <row r="127" spans="1:11" ht="35.450000000000003" customHeight="1">
      <c r="A127" s="100" t="s">
        <v>131</v>
      </c>
      <c r="B127" s="100"/>
      <c r="C127" s="100"/>
      <c r="D127" s="100"/>
    </row>
    <row r="128" spans="1:11">
      <c r="K128" s="23"/>
    </row>
    <row r="129" spans="1:11" ht="14.45" customHeight="1">
      <c r="A129" s="99" t="s">
        <v>123</v>
      </c>
      <c r="B129" s="99"/>
      <c r="C129" s="99"/>
      <c r="D129" s="99"/>
      <c r="K129" s="23"/>
    </row>
    <row r="130" spans="1:11">
      <c r="A130" s="111" t="s">
        <v>124</v>
      </c>
      <c r="B130" s="116"/>
      <c r="C130" s="112"/>
      <c r="D130" s="15" t="s">
        <v>125</v>
      </c>
    </row>
    <row r="131" spans="1:11">
      <c r="A131" s="36" t="s">
        <v>22</v>
      </c>
      <c r="B131" s="107" t="s">
        <v>19</v>
      </c>
      <c r="C131" s="107"/>
      <c r="D131" s="27">
        <f>D19</f>
        <v>0</v>
      </c>
    </row>
    <row r="132" spans="1:11" ht="30" customHeight="1">
      <c r="A132" s="36" t="s">
        <v>24</v>
      </c>
      <c r="B132" s="107" t="s">
        <v>35</v>
      </c>
      <c r="C132" s="107"/>
      <c r="D132" s="27">
        <f>D65</f>
        <v>0</v>
      </c>
      <c r="K132" s="23"/>
    </row>
    <row r="133" spans="1:11">
      <c r="A133" s="36" t="s">
        <v>27</v>
      </c>
      <c r="B133" s="107" t="s">
        <v>73</v>
      </c>
      <c r="C133" s="107"/>
      <c r="D133" s="27">
        <f>D76</f>
        <v>0</v>
      </c>
    </row>
    <row r="134" spans="1:11" ht="30" customHeight="1">
      <c r="A134" s="36" t="s">
        <v>28</v>
      </c>
      <c r="B134" s="107" t="s">
        <v>83</v>
      </c>
      <c r="C134" s="107"/>
      <c r="D134" s="27">
        <f>D103</f>
        <v>0</v>
      </c>
    </row>
    <row r="135" spans="1:11">
      <c r="A135" s="36" t="s">
        <v>30</v>
      </c>
      <c r="B135" s="107" t="s">
        <v>101</v>
      </c>
      <c r="C135" s="107"/>
      <c r="D135" s="27">
        <f>D111</f>
        <v>0</v>
      </c>
    </row>
    <row r="136" spans="1:11">
      <c r="A136" s="101" t="s">
        <v>126</v>
      </c>
      <c r="B136" s="101"/>
      <c r="C136" s="101"/>
      <c r="D136" s="29">
        <f>SUM(D131:D135)</f>
        <v>0</v>
      </c>
    </row>
    <row r="137" spans="1:11">
      <c r="A137" s="20" t="s">
        <v>32</v>
      </c>
      <c r="B137" s="90" t="s">
        <v>108</v>
      </c>
      <c r="C137" s="90"/>
      <c r="D137" s="27">
        <f>D124</f>
        <v>0</v>
      </c>
    </row>
    <row r="138" spans="1:11">
      <c r="A138" s="99" t="s">
        <v>127</v>
      </c>
      <c r="B138" s="99"/>
      <c r="C138" s="99"/>
      <c r="D138" s="51">
        <f>ROUND(SUM(D136:D137),2)</f>
        <v>0</v>
      </c>
      <c r="H138" s="23">
        <f>D138*20*12</f>
        <v>0</v>
      </c>
    </row>
    <row r="139" spans="1:11">
      <c r="H139" s="23">
        <f>H138*5</f>
        <v>0</v>
      </c>
    </row>
    <row r="141" spans="1:11" ht="183" customHeight="1">
      <c r="A141" s="100" t="s">
        <v>128</v>
      </c>
      <c r="B141" s="100"/>
      <c r="C141" s="100"/>
      <c r="D141" s="100"/>
      <c r="H141" s="14" t="s">
        <v>135</v>
      </c>
    </row>
  </sheetData>
  <mergeCells count="82">
    <mergeCell ref="B137:C137"/>
    <mergeCell ref="A138:C138"/>
    <mergeCell ref="A141:D141"/>
    <mergeCell ref="B131:C131"/>
    <mergeCell ref="B132:C132"/>
    <mergeCell ref="B133:C133"/>
    <mergeCell ref="B134:C134"/>
    <mergeCell ref="B135:C135"/>
    <mergeCell ref="A136:C136"/>
    <mergeCell ref="A130:C130"/>
    <mergeCell ref="B109:C109"/>
    <mergeCell ref="B110:C110"/>
    <mergeCell ref="A111:C111"/>
    <mergeCell ref="A112:D112"/>
    <mergeCell ref="A114:D114"/>
    <mergeCell ref="A115:B115"/>
    <mergeCell ref="C115:D115"/>
    <mergeCell ref="A124:B124"/>
    <mergeCell ref="A125:D125"/>
    <mergeCell ref="A126:D126"/>
    <mergeCell ref="A127:D127"/>
    <mergeCell ref="A129:D129"/>
    <mergeCell ref="B108:C108"/>
    <mergeCell ref="A91:B91"/>
    <mergeCell ref="A92:D92"/>
    <mergeCell ref="A94:D94"/>
    <mergeCell ref="A97:B97"/>
    <mergeCell ref="A99:D99"/>
    <mergeCell ref="B100:C100"/>
    <mergeCell ref="B101:C101"/>
    <mergeCell ref="A103:C103"/>
    <mergeCell ref="A105:D105"/>
    <mergeCell ref="B106:C106"/>
    <mergeCell ref="B107:C107"/>
    <mergeCell ref="A83:D83"/>
    <mergeCell ref="B61:C61"/>
    <mergeCell ref="B62:C62"/>
    <mergeCell ref="B63:C63"/>
    <mergeCell ref="B64:C64"/>
    <mergeCell ref="A65:C65"/>
    <mergeCell ref="A67:D67"/>
    <mergeCell ref="A76:B76"/>
    <mergeCell ref="A77:D77"/>
    <mergeCell ref="A78:D78"/>
    <mergeCell ref="A80:D80"/>
    <mergeCell ref="A81:D81"/>
    <mergeCell ref="A60:D60"/>
    <mergeCell ref="A32:D32"/>
    <mergeCell ref="A42:B42"/>
    <mergeCell ref="A43:D43"/>
    <mergeCell ref="A44:D44"/>
    <mergeCell ref="A45:D45"/>
    <mergeCell ref="A46:D46"/>
    <mergeCell ref="A47:D47"/>
    <mergeCell ref="A49:D49"/>
    <mergeCell ref="A56:C56"/>
    <mergeCell ref="A57:D57"/>
    <mergeCell ref="A58:D58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</mergeCells>
  <dataValidations count="1">
    <dataValidation type="list" allowBlank="1" showInputMessage="1" showErrorMessage="1" sqref="C115:D115" xr:uid="{05D090F8-FC35-48A5-920E-81364504FC99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3AE4-6186-4C1B-A4B4-BAD6175EA7CB}">
  <sheetPr>
    <tabColor theme="0"/>
    <pageSetUpPr fitToPage="1"/>
  </sheetPr>
  <dimension ref="A1:N20"/>
  <sheetViews>
    <sheetView showGridLines="0" zoomScaleNormal="100" zoomScaleSheetLayoutView="115" workbookViewId="0">
      <selection activeCell="C13" sqref="C13"/>
    </sheetView>
  </sheetViews>
  <sheetFormatPr defaultColWidth="9" defaultRowHeight="12.75"/>
  <cols>
    <col min="1" max="1" width="55.7109375" style="60" customWidth="1"/>
    <col min="2" max="2" width="7.42578125" style="60" customWidth="1"/>
    <col min="3" max="3" width="10.42578125" style="70" customWidth="1"/>
    <col min="4" max="4" width="11.85546875" style="71" bestFit="1" customWidth="1"/>
    <col min="5" max="5" width="13.7109375" style="72" customWidth="1"/>
    <col min="6" max="6" width="13.5703125" style="71" bestFit="1" customWidth="1"/>
    <col min="7" max="12" width="9" style="60" hidden="1" customWidth="1"/>
    <col min="13" max="13" width="9" style="60"/>
    <col min="14" max="14" width="14.140625" style="60" customWidth="1"/>
    <col min="15" max="16384" width="9" style="60"/>
  </cols>
  <sheetData>
    <row r="1" spans="1:14" ht="19.899999999999999" customHeight="1">
      <c r="A1" s="121" t="s">
        <v>143</v>
      </c>
      <c r="B1" s="121"/>
      <c r="C1" s="121"/>
      <c r="D1" s="121"/>
      <c r="E1" s="121"/>
      <c r="F1" s="121"/>
    </row>
    <row r="2" spans="1:14" ht="28.15" customHeight="1">
      <c r="A2" s="118" t="s">
        <v>156</v>
      </c>
      <c r="B2" s="118"/>
      <c r="C2" s="118"/>
      <c r="D2" s="118"/>
      <c r="E2" s="118"/>
      <c r="F2" s="118"/>
    </row>
    <row r="3" spans="1:14" ht="25.5">
      <c r="A3" s="61" t="s">
        <v>144</v>
      </c>
      <c r="B3" s="61" t="s">
        <v>167</v>
      </c>
      <c r="C3" s="61" t="s">
        <v>168</v>
      </c>
      <c r="D3" s="61" t="s">
        <v>146</v>
      </c>
      <c r="E3" s="61" t="s">
        <v>170</v>
      </c>
      <c r="F3" s="61" t="s">
        <v>148</v>
      </c>
    </row>
    <row r="4" spans="1:14" ht="25.5">
      <c r="A4" s="74" t="s">
        <v>194</v>
      </c>
      <c r="B4" s="63" t="s">
        <v>161</v>
      </c>
      <c r="C4" s="63">
        <f>4*5</f>
        <v>20</v>
      </c>
      <c r="D4" s="62"/>
      <c r="E4" s="62">
        <f>D4*C4</f>
        <v>0</v>
      </c>
      <c r="F4" s="62">
        <f>E4/70</f>
        <v>0</v>
      </c>
      <c r="G4" s="119"/>
      <c r="H4" s="120"/>
      <c r="I4" s="120"/>
      <c r="J4" s="120"/>
      <c r="K4" s="120"/>
      <c r="L4" s="120"/>
      <c r="N4" s="73"/>
    </row>
    <row r="5" spans="1:14" ht="25.5">
      <c r="A5" s="74" t="s">
        <v>149</v>
      </c>
      <c r="B5" s="63" t="s">
        <v>161</v>
      </c>
      <c r="C5" s="63">
        <f>8*5</f>
        <v>40</v>
      </c>
      <c r="D5" s="62"/>
      <c r="E5" s="62">
        <f>D5*C5</f>
        <v>0</v>
      </c>
      <c r="F5" s="62">
        <f>E5*2</f>
        <v>0</v>
      </c>
      <c r="G5" s="119"/>
      <c r="H5" s="120"/>
      <c r="I5" s="120"/>
      <c r="J5" s="120"/>
      <c r="K5" s="120"/>
      <c r="L5" s="120"/>
      <c r="N5" s="73"/>
    </row>
    <row r="6" spans="1:14" ht="51">
      <c r="A6" s="74" t="s">
        <v>165</v>
      </c>
      <c r="B6" s="63" t="s">
        <v>162</v>
      </c>
      <c r="C6" s="63">
        <f>2*5</f>
        <v>10</v>
      </c>
      <c r="D6" s="62"/>
      <c r="E6" s="62">
        <f>D6*C6</f>
        <v>0</v>
      </c>
      <c r="F6" s="62">
        <f>E6*2</f>
        <v>0</v>
      </c>
      <c r="G6" s="119"/>
      <c r="H6" s="120"/>
      <c r="I6" s="120"/>
      <c r="J6" s="120"/>
      <c r="K6" s="120"/>
      <c r="L6" s="120"/>
      <c r="N6" s="73"/>
    </row>
    <row r="7" spans="1:14" ht="19.149999999999999" customHeight="1">
      <c r="A7" s="74" t="s">
        <v>193</v>
      </c>
      <c r="B7" s="63" t="s">
        <v>162</v>
      </c>
      <c r="C7" s="63">
        <f>8*5</f>
        <v>40</v>
      </c>
      <c r="D7" s="62"/>
      <c r="E7" s="62">
        <f>D7*C7</f>
        <v>0</v>
      </c>
      <c r="F7" s="62">
        <f>E7*2</f>
        <v>0</v>
      </c>
      <c r="G7" s="119"/>
      <c r="H7" s="120"/>
      <c r="I7" s="120"/>
      <c r="J7" s="120"/>
      <c r="K7" s="120"/>
      <c r="L7" s="120"/>
      <c r="N7" s="73"/>
    </row>
    <row r="8" spans="1:14">
      <c r="A8" s="122" t="s">
        <v>169</v>
      </c>
      <c r="B8" s="122"/>
      <c r="C8" s="122"/>
      <c r="D8" s="122"/>
      <c r="E8" s="122"/>
      <c r="F8" s="64">
        <f>SUM(E4:E7)</f>
        <v>0</v>
      </c>
      <c r="N8" s="65"/>
    </row>
    <row r="9" spans="1:14">
      <c r="A9" s="122" t="s">
        <v>151</v>
      </c>
      <c r="B9" s="122"/>
      <c r="C9" s="122"/>
      <c r="D9" s="122"/>
      <c r="E9" s="122"/>
      <c r="F9" s="64">
        <f>F8/60</f>
        <v>0</v>
      </c>
      <c r="N9" s="65"/>
    </row>
    <row r="10" spans="1:14" ht="20.45" customHeight="1">
      <c r="C10" s="60"/>
      <c r="D10" s="60"/>
      <c r="E10" s="60"/>
      <c r="F10" s="60"/>
    </row>
    <row r="11" spans="1:14" ht="18.75" customHeight="1">
      <c r="A11" s="118" t="s">
        <v>157</v>
      </c>
      <c r="B11" s="118"/>
      <c r="C11" s="118"/>
      <c r="D11" s="118"/>
      <c r="E11" s="118"/>
      <c r="F11" s="118"/>
      <c r="G11" s="119" t="s">
        <v>152</v>
      </c>
      <c r="H11" s="120"/>
      <c r="I11" s="120"/>
      <c r="J11" s="120"/>
      <c r="K11" s="120"/>
      <c r="L11" s="120"/>
    </row>
    <row r="12" spans="1:14" ht="25.5">
      <c r="A12" s="61" t="s">
        <v>144</v>
      </c>
      <c r="B12" s="61" t="s">
        <v>160</v>
      </c>
      <c r="C12" s="61" t="s">
        <v>171</v>
      </c>
      <c r="D12" s="61" t="s">
        <v>146</v>
      </c>
      <c r="E12" s="61" t="s">
        <v>170</v>
      </c>
      <c r="F12" s="61" t="s">
        <v>148</v>
      </c>
      <c r="G12" s="119"/>
      <c r="H12" s="120"/>
      <c r="I12" s="120"/>
      <c r="J12" s="120"/>
      <c r="K12" s="120"/>
      <c r="L12" s="120"/>
    </row>
    <row r="13" spans="1:14" ht="25.5">
      <c r="A13" s="66" t="s">
        <v>158</v>
      </c>
      <c r="B13" s="66" t="s">
        <v>161</v>
      </c>
      <c r="C13" s="67">
        <f>4*5</f>
        <v>20</v>
      </c>
      <c r="D13" s="62"/>
      <c r="E13" s="68">
        <f t="shared" ref="E13:E18" si="0">D13*C13</f>
        <v>0</v>
      </c>
      <c r="F13" s="68">
        <f t="shared" ref="F13:F18" si="1">E13*2</f>
        <v>0</v>
      </c>
      <c r="G13" s="119"/>
      <c r="H13" s="120"/>
      <c r="I13" s="120"/>
      <c r="J13" s="120"/>
      <c r="K13" s="120"/>
      <c r="L13" s="120"/>
    </row>
    <row r="14" spans="1:14" ht="30.75" customHeight="1">
      <c r="A14" s="66" t="s">
        <v>159</v>
      </c>
      <c r="B14" s="66" t="s">
        <v>161</v>
      </c>
      <c r="C14" s="67">
        <f>8*5</f>
        <v>40</v>
      </c>
      <c r="D14" s="62"/>
      <c r="E14" s="68">
        <f t="shared" si="0"/>
        <v>0</v>
      </c>
      <c r="F14" s="68">
        <f t="shared" si="1"/>
        <v>0</v>
      </c>
      <c r="G14" s="119"/>
      <c r="H14" s="120"/>
      <c r="I14" s="120"/>
      <c r="J14" s="120"/>
      <c r="K14" s="120"/>
      <c r="L14" s="120"/>
    </row>
    <row r="15" spans="1:14" ht="48.6" customHeight="1">
      <c r="A15" s="66" t="s">
        <v>165</v>
      </c>
      <c r="B15" s="66" t="s">
        <v>162</v>
      </c>
      <c r="C15" s="67">
        <f>2*5</f>
        <v>10</v>
      </c>
      <c r="D15" s="62"/>
      <c r="E15" s="68">
        <f t="shared" si="0"/>
        <v>0</v>
      </c>
      <c r="F15" s="68">
        <f t="shared" si="1"/>
        <v>0</v>
      </c>
      <c r="G15" s="70"/>
      <c r="H15" s="70"/>
      <c r="I15" s="70"/>
      <c r="J15" s="70"/>
      <c r="K15" s="70"/>
      <c r="L15" s="70"/>
    </row>
    <row r="16" spans="1:14" ht="29.45" customHeight="1">
      <c r="A16" s="66" t="s">
        <v>166</v>
      </c>
      <c r="B16" s="66" t="s">
        <v>162</v>
      </c>
      <c r="C16" s="67">
        <f>8*5</f>
        <v>40</v>
      </c>
      <c r="D16" s="62"/>
      <c r="E16" s="68">
        <f t="shared" si="0"/>
        <v>0</v>
      </c>
      <c r="F16" s="68">
        <f t="shared" si="1"/>
        <v>0</v>
      </c>
    </row>
    <row r="17" spans="1:6" ht="57" customHeight="1">
      <c r="A17" s="66" t="s">
        <v>164</v>
      </c>
      <c r="B17" s="66" t="s">
        <v>161</v>
      </c>
      <c r="C17" s="67">
        <f>4*5</f>
        <v>20</v>
      </c>
      <c r="D17" s="62"/>
      <c r="E17" s="68">
        <f t="shared" si="0"/>
        <v>0</v>
      </c>
      <c r="F17" s="68">
        <f t="shared" si="1"/>
        <v>0</v>
      </c>
    </row>
    <row r="18" spans="1:6" ht="24" customHeight="1">
      <c r="A18" s="66" t="s">
        <v>163</v>
      </c>
      <c r="B18" s="66" t="s">
        <v>161</v>
      </c>
      <c r="C18" s="67">
        <f>4*5</f>
        <v>20</v>
      </c>
      <c r="D18" s="62"/>
      <c r="E18" s="68">
        <f t="shared" si="0"/>
        <v>0</v>
      </c>
      <c r="F18" s="68">
        <f t="shared" si="1"/>
        <v>0</v>
      </c>
    </row>
    <row r="19" spans="1:6">
      <c r="A19" s="117" t="s">
        <v>153</v>
      </c>
      <c r="B19" s="117"/>
      <c r="C19" s="117"/>
      <c r="D19" s="117"/>
      <c r="E19" s="117"/>
      <c r="F19" s="69">
        <f>SUM(E13:E18)</f>
        <v>0</v>
      </c>
    </row>
    <row r="20" spans="1:6">
      <c r="A20" s="117" t="s">
        <v>151</v>
      </c>
      <c r="B20" s="117"/>
      <c r="C20" s="117"/>
      <c r="D20" s="117"/>
      <c r="E20" s="117"/>
      <c r="F20" s="69">
        <f>F19/60</f>
        <v>0</v>
      </c>
    </row>
  </sheetData>
  <mergeCells count="9">
    <mergeCell ref="A19:E19"/>
    <mergeCell ref="A20:E20"/>
    <mergeCell ref="A11:F11"/>
    <mergeCell ref="G11:L14"/>
    <mergeCell ref="A1:F1"/>
    <mergeCell ref="A2:F2"/>
    <mergeCell ref="G4:L7"/>
    <mergeCell ref="A8:E8"/>
    <mergeCell ref="A9:E9"/>
  </mergeCells>
  <printOptions horizontalCentered="1"/>
  <pageMargins left="0.55118110236220474" right="0.55118110236220474" top="1.2598425196850394" bottom="0.98425196850393704" header="0" footer="0"/>
  <pageSetup paperSize="9" scale="81" fitToHeight="0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7C42-434B-413B-A15D-1F37C13F1D82}">
  <sheetPr>
    <tabColor theme="0"/>
    <pageSetUpPr fitToPage="1"/>
  </sheetPr>
  <dimension ref="A1:K32"/>
  <sheetViews>
    <sheetView showGridLines="0" tabSelected="1" zoomScale="115" zoomScaleNormal="115" zoomScaleSheetLayoutView="115" workbookViewId="0">
      <selection activeCell="S9" sqref="S9"/>
    </sheetView>
  </sheetViews>
  <sheetFormatPr defaultColWidth="9" defaultRowHeight="12.75"/>
  <cols>
    <col min="1" max="1" width="55.7109375" style="60" customWidth="1"/>
    <col min="2" max="2" width="10.42578125" style="70" customWidth="1"/>
    <col min="3" max="3" width="11.85546875" style="71" bestFit="1" customWidth="1"/>
    <col min="4" max="4" width="9.85546875" style="72" bestFit="1" customWidth="1"/>
    <col min="5" max="5" width="13.5703125" style="71" bestFit="1" customWidth="1"/>
    <col min="6" max="11" width="9" style="60" hidden="1" customWidth="1"/>
    <col min="12" max="16384" width="9" style="60"/>
  </cols>
  <sheetData>
    <row r="1" spans="1:11" ht="18" customHeight="1">
      <c r="A1" s="121" t="s">
        <v>201</v>
      </c>
      <c r="B1" s="121"/>
      <c r="C1" s="121"/>
      <c r="D1" s="121"/>
      <c r="E1" s="121"/>
    </row>
    <row r="2" spans="1:11">
      <c r="A2" s="118" t="s">
        <v>178</v>
      </c>
      <c r="B2" s="118"/>
      <c r="C2" s="118"/>
      <c r="D2" s="118"/>
      <c r="E2" s="118"/>
      <c r="F2" s="119"/>
      <c r="G2" s="120"/>
      <c r="H2" s="120"/>
      <c r="I2" s="120"/>
      <c r="J2" s="120"/>
      <c r="K2" s="120"/>
    </row>
    <row r="3" spans="1:11" ht="38.25">
      <c r="A3" s="61" t="s">
        <v>155</v>
      </c>
      <c r="B3" s="61" t="s">
        <v>145</v>
      </c>
      <c r="C3" s="61" t="s">
        <v>146</v>
      </c>
      <c r="D3" s="61" t="s">
        <v>147</v>
      </c>
      <c r="E3" s="61" t="s">
        <v>148</v>
      </c>
      <c r="F3" s="119"/>
      <c r="G3" s="120"/>
      <c r="H3" s="120"/>
      <c r="I3" s="120"/>
      <c r="J3" s="120"/>
      <c r="K3" s="120"/>
    </row>
    <row r="4" spans="1:11">
      <c r="A4" s="75" t="s">
        <v>172</v>
      </c>
      <c r="B4" s="63">
        <v>1</v>
      </c>
      <c r="C4" s="62"/>
      <c r="D4" s="68">
        <f>C4*B4</f>
        <v>0</v>
      </c>
      <c r="E4" s="68">
        <f>D4</f>
        <v>0</v>
      </c>
      <c r="F4" s="119"/>
      <c r="G4" s="120"/>
      <c r="H4" s="120"/>
      <c r="I4" s="120"/>
      <c r="J4" s="120"/>
      <c r="K4" s="120"/>
    </row>
    <row r="5" spans="1:11" ht="25.9" customHeight="1">
      <c r="A5" s="75" t="s">
        <v>173</v>
      </c>
      <c r="B5" s="63">
        <v>2</v>
      </c>
      <c r="C5" s="62"/>
      <c r="D5" s="68">
        <f t="shared" ref="D5:D9" si="0">C5*B5</f>
        <v>0</v>
      </c>
      <c r="E5" s="68">
        <f t="shared" ref="E5:E9" si="1">D5</f>
        <v>0</v>
      </c>
      <c r="F5" s="119"/>
      <c r="G5" s="120"/>
      <c r="H5" s="120"/>
      <c r="I5" s="120"/>
      <c r="J5" s="120"/>
      <c r="K5" s="120"/>
    </row>
    <row r="6" spans="1:11" ht="18.600000000000001" customHeight="1">
      <c r="A6" s="75" t="s">
        <v>174</v>
      </c>
      <c r="B6" s="63">
        <v>2</v>
      </c>
      <c r="C6" s="62"/>
      <c r="D6" s="68">
        <f t="shared" si="0"/>
        <v>0</v>
      </c>
      <c r="E6" s="68">
        <f t="shared" si="1"/>
        <v>0</v>
      </c>
    </row>
    <row r="7" spans="1:11" ht="18.600000000000001" customHeight="1">
      <c r="A7" s="77" t="s">
        <v>175</v>
      </c>
      <c r="B7" s="63">
        <v>2</v>
      </c>
      <c r="C7" s="62"/>
      <c r="D7" s="68">
        <f t="shared" si="0"/>
        <v>0</v>
      </c>
      <c r="E7" s="68">
        <f t="shared" si="1"/>
        <v>0</v>
      </c>
    </row>
    <row r="8" spans="1:11" ht="18.600000000000001" customHeight="1">
      <c r="A8" s="78" t="s">
        <v>176</v>
      </c>
      <c r="B8" s="63">
        <v>1</v>
      </c>
      <c r="C8" s="62"/>
      <c r="D8" s="68">
        <f t="shared" si="0"/>
        <v>0</v>
      </c>
      <c r="E8" s="68">
        <f t="shared" si="1"/>
        <v>0</v>
      </c>
    </row>
    <row r="9" spans="1:11" ht="18.600000000000001" customHeight="1">
      <c r="A9" s="79" t="s">
        <v>177</v>
      </c>
      <c r="B9" s="63">
        <v>6</v>
      </c>
      <c r="C9" s="62"/>
      <c r="D9" s="68">
        <f t="shared" si="0"/>
        <v>0</v>
      </c>
      <c r="E9" s="68">
        <f t="shared" si="1"/>
        <v>0</v>
      </c>
      <c r="F9" s="119" t="s">
        <v>154</v>
      </c>
      <c r="G9" s="120"/>
      <c r="H9" s="120"/>
      <c r="I9" s="120"/>
      <c r="J9" s="120"/>
      <c r="K9" s="120"/>
    </row>
    <row r="10" spans="1:11">
      <c r="A10" s="123" t="s">
        <v>150</v>
      </c>
      <c r="B10" s="124"/>
      <c r="C10" s="124"/>
      <c r="D10" s="125"/>
      <c r="E10" s="69">
        <f>SUM(E4:E9)</f>
        <v>0</v>
      </c>
      <c r="F10" s="119"/>
      <c r="G10" s="120"/>
      <c r="H10" s="120"/>
      <c r="I10" s="120"/>
      <c r="J10" s="120"/>
      <c r="K10" s="120"/>
    </row>
    <row r="11" spans="1:11">
      <c r="A11" s="123" t="s">
        <v>151</v>
      </c>
      <c r="B11" s="124"/>
      <c r="C11" s="124"/>
      <c r="D11" s="125"/>
      <c r="E11" s="69">
        <f>E10/12</f>
        <v>0</v>
      </c>
      <c r="F11" s="119"/>
      <c r="G11" s="120"/>
      <c r="H11" s="120"/>
      <c r="I11" s="120"/>
      <c r="J11" s="120"/>
      <c r="K11" s="120"/>
    </row>
    <row r="12" spans="1:11">
      <c r="B12" s="60"/>
      <c r="C12" s="60"/>
      <c r="D12" s="60"/>
      <c r="E12" s="60"/>
      <c r="F12" s="119"/>
      <c r="G12" s="120"/>
      <c r="H12" s="120"/>
      <c r="I12" s="120"/>
      <c r="J12" s="120"/>
      <c r="K12" s="120"/>
    </row>
    <row r="13" spans="1:11">
      <c r="A13" s="118" t="s">
        <v>180</v>
      </c>
      <c r="B13" s="118"/>
      <c r="C13" s="118"/>
      <c r="D13" s="118"/>
      <c r="E13" s="118"/>
      <c r="F13" s="119"/>
      <c r="G13" s="120"/>
      <c r="H13" s="120"/>
      <c r="I13" s="120"/>
      <c r="J13" s="120"/>
      <c r="K13" s="120"/>
    </row>
    <row r="14" spans="1:11" ht="38.25">
      <c r="A14" s="61" t="s">
        <v>155</v>
      </c>
      <c r="B14" s="61" t="s">
        <v>145</v>
      </c>
      <c r="C14" s="61" t="s">
        <v>146</v>
      </c>
      <c r="D14" s="61" t="s">
        <v>147</v>
      </c>
      <c r="E14" s="61" t="s">
        <v>148</v>
      </c>
      <c r="F14" s="119"/>
      <c r="G14" s="120"/>
      <c r="H14" s="120"/>
      <c r="I14" s="120"/>
      <c r="J14" s="120"/>
      <c r="K14" s="120"/>
    </row>
    <row r="15" spans="1:11">
      <c r="A15" s="75" t="s">
        <v>172</v>
      </c>
      <c r="B15" s="63">
        <v>1</v>
      </c>
      <c r="C15" s="62"/>
      <c r="D15" s="68">
        <f>C15*B15</f>
        <v>0</v>
      </c>
      <c r="E15" s="68">
        <f>D15</f>
        <v>0</v>
      </c>
      <c r="F15" s="119"/>
      <c r="G15" s="120"/>
      <c r="H15" s="120"/>
      <c r="I15" s="120"/>
      <c r="J15" s="120"/>
      <c r="K15" s="120"/>
    </row>
    <row r="16" spans="1:11">
      <c r="A16" s="75" t="s">
        <v>173</v>
      </c>
      <c r="B16" s="63">
        <v>2</v>
      </c>
      <c r="C16" s="62"/>
      <c r="D16" s="68">
        <f t="shared" ref="D16:D18" si="2">C16*B16</f>
        <v>0</v>
      </c>
      <c r="E16" s="68">
        <f t="shared" ref="E16:E18" si="3">D16</f>
        <v>0</v>
      </c>
    </row>
    <row r="17" spans="1:11">
      <c r="A17" s="75" t="s">
        <v>174</v>
      </c>
      <c r="B17" s="63">
        <v>2</v>
      </c>
      <c r="C17" s="62"/>
      <c r="D17" s="68">
        <f t="shared" si="2"/>
        <v>0</v>
      </c>
      <c r="E17" s="68">
        <f t="shared" si="3"/>
        <v>0</v>
      </c>
    </row>
    <row r="18" spans="1:11">
      <c r="A18" s="76" t="s">
        <v>175</v>
      </c>
      <c r="B18" s="63">
        <v>2</v>
      </c>
      <c r="C18" s="62"/>
      <c r="D18" s="68">
        <f t="shared" si="2"/>
        <v>0</v>
      </c>
      <c r="E18" s="68">
        <f t="shared" si="3"/>
        <v>0</v>
      </c>
    </row>
    <row r="19" spans="1:11">
      <c r="A19" s="117" t="s">
        <v>150</v>
      </c>
      <c r="B19" s="117"/>
      <c r="C19" s="117"/>
      <c r="D19" s="117"/>
      <c r="E19" s="69">
        <f>SUM(E15:E18)</f>
        <v>0</v>
      </c>
      <c r="F19" s="119"/>
      <c r="G19" s="120"/>
      <c r="H19" s="120"/>
      <c r="I19" s="120"/>
      <c r="J19" s="120"/>
      <c r="K19" s="120"/>
    </row>
    <row r="20" spans="1:11">
      <c r="A20" s="117" t="s">
        <v>151</v>
      </c>
      <c r="B20" s="117"/>
      <c r="C20" s="117"/>
      <c r="D20" s="117"/>
      <c r="E20" s="69">
        <f>E19/12</f>
        <v>0</v>
      </c>
      <c r="F20" s="119"/>
      <c r="G20" s="120"/>
      <c r="H20" s="120"/>
      <c r="I20" s="120"/>
      <c r="J20" s="120"/>
      <c r="K20" s="120"/>
    </row>
    <row r="21" spans="1:11">
      <c r="B21" s="60"/>
      <c r="C21" s="60"/>
      <c r="D21" s="60"/>
      <c r="E21" s="60"/>
      <c r="F21" s="119"/>
      <c r="G21" s="120"/>
      <c r="H21" s="120"/>
      <c r="I21" s="120"/>
      <c r="J21" s="120"/>
      <c r="K21" s="120"/>
    </row>
    <row r="22" spans="1:11">
      <c r="A22" s="118" t="s">
        <v>179</v>
      </c>
      <c r="B22" s="118"/>
      <c r="C22" s="118"/>
      <c r="D22" s="118"/>
      <c r="E22" s="118"/>
      <c r="F22" s="119"/>
      <c r="G22" s="120"/>
      <c r="H22" s="120"/>
      <c r="I22" s="120"/>
      <c r="J22" s="120"/>
      <c r="K22" s="120"/>
    </row>
    <row r="23" spans="1:11" ht="38.25">
      <c r="A23" s="61" t="s">
        <v>155</v>
      </c>
      <c r="B23" s="61" t="s">
        <v>145</v>
      </c>
      <c r="C23" s="61" t="s">
        <v>146</v>
      </c>
      <c r="D23" s="61" t="s">
        <v>147</v>
      </c>
      <c r="E23" s="61" t="s">
        <v>148</v>
      </c>
      <c r="F23" s="119"/>
      <c r="G23" s="120"/>
      <c r="H23" s="120"/>
      <c r="I23" s="120"/>
      <c r="J23" s="120"/>
      <c r="K23" s="120"/>
    </row>
    <row r="24" spans="1:11">
      <c r="A24" s="75" t="s">
        <v>172</v>
      </c>
      <c r="B24" s="63">
        <v>1</v>
      </c>
      <c r="C24" s="62"/>
      <c r="D24" s="62">
        <f>C24*B24</f>
        <v>0</v>
      </c>
      <c r="E24" s="68">
        <f>D24</f>
        <v>0</v>
      </c>
    </row>
    <row r="25" spans="1:11">
      <c r="A25" s="75" t="s">
        <v>173</v>
      </c>
      <c r="B25" s="63">
        <v>2</v>
      </c>
      <c r="C25" s="62"/>
      <c r="D25" s="62">
        <f t="shared" ref="D25:D28" si="4">C25*B25</f>
        <v>0</v>
      </c>
      <c r="E25" s="68">
        <f t="shared" ref="E25:E28" si="5">D25</f>
        <v>0</v>
      </c>
    </row>
    <row r="26" spans="1:11">
      <c r="A26" s="75" t="s">
        <v>174</v>
      </c>
      <c r="B26" s="63">
        <v>2</v>
      </c>
      <c r="C26" s="62"/>
      <c r="D26" s="62">
        <f t="shared" si="4"/>
        <v>0</v>
      </c>
      <c r="E26" s="68">
        <f t="shared" si="5"/>
        <v>0</v>
      </c>
    </row>
    <row r="27" spans="1:11">
      <c r="A27" s="77" t="s">
        <v>175</v>
      </c>
      <c r="B27" s="63">
        <v>2</v>
      </c>
      <c r="C27" s="62"/>
      <c r="D27" s="62">
        <f t="shared" si="4"/>
        <v>0</v>
      </c>
      <c r="E27" s="68">
        <f t="shared" si="5"/>
        <v>0</v>
      </c>
    </row>
    <row r="28" spans="1:11">
      <c r="A28" s="77" t="s">
        <v>181</v>
      </c>
      <c r="B28" s="63">
        <v>2</v>
      </c>
      <c r="C28" s="62"/>
      <c r="D28" s="62">
        <f t="shared" si="4"/>
        <v>0</v>
      </c>
      <c r="E28" s="68">
        <f t="shared" si="5"/>
        <v>0</v>
      </c>
    </row>
    <row r="29" spans="1:11">
      <c r="A29" s="117" t="s">
        <v>150</v>
      </c>
      <c r="B29" s="117"/>
      <c r="C29" s="117"/>
      <c r="D29" s="117"/>
      <c r="E29" s="69">
        <f>SUM(E24:E28)</f>
        <v>0</v>
      </c>
    </row>
    <row r="30" spans="1:11">
      <c r="A30" s="117" t="s">
        <v>151</v>
      </c>
      <c r="B30" s="117"/>
      <c r="C30" s="117"/>
      <c r="D30" s="117"/>
      <c r="E30" s="69">
        <f>E29/12</f>
        <v>0</v>
      </c>
    </row>
    <row r="31" spans="1:11" ht="20.25" customHeight="1">
      <c r="B31" s="60"/>
      <c r="C31" s="60"/>
      <c r="D31" s="60"/>
      <c r="E31" s="60"/>
    </row>
    <row r="32" spans="1:11" ht="36" customHeight="1">
      <c r="B32" s="60"/>
      <c r="C32" s="60"/>
      <c r="D32" s="60"/>
      <c r="E32" s="60"/>
    </row>
  </sheetData>
  <mergeCells count="13">
    <mergeCell ref="A30:D30"/>
    <mergeCell ref="A19:D19"/>
    <mergeCell ref="F19:K23"/>
    <mergeCell ref="A20:D20"/>
    <mergeCell ref="A22:E22"/>
    <mergeCell ref="A29:D29"/>
    <mergeCell ref="A1:E1"/>
    <mergeCell ref="F2:K5"/>
    <mergeCell ref="A2:E2"/>
    <mergeCell ref="F9:K15"/>
    <mergeCell ref="A10:D10"/>
    <mergeCell ref="A11:D11"/>
    <mergeCell ref="A13:E13"/>
  </mergeCells>
  <printOptions horizontalCentered="1"/>
  <pageMargins left="0.55118110236220474" right="0.55118110236220474" top="1.2598425196850394" bottom="0.98425196850393704" header="0" footer="0"/>
  <pageSetup paperSize="9" scale="90" fitToHeight="0" orientation="portrait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3AE21-7038-4986-BD54-E901ADD24A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CC44C5-D102-4632-A2FE-742718224384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3.xml><?xml version="1.0" encoding="utf-8"?>
<ds:datastoreItem xmlns:ds="http://schemas.openxmlformats.org/officeDocument/2006/customXml" ds:itemID="{158BE9D1-ECC6-4DC5-B90C-B6420E9A9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Quadro-Resumo Postos</vt:lpstr>
      <vt:lpstr>Impressor of set</vt:lpstr>
      <vt:lpstr>Cortador Gráfico</vt:lpstr>
      <vt:lpstr>Bloquista-Oper Acabamento</vt:lpstr>
      <vt:lpstr>Editor Eletronico-Diagramador</vt:lpstr>
      <vt:lpstr>Anexo V Uniformes</vt:lpstr>
      <vt:lpstr>Anexo VI EPIS</vt:lpstr>
      <vt:lpstr>'Anexo V Uniformes'!Area_de_impressao</vt:lpstr>
      <vt:lpstr>'Anexo VI EPIS'!Area_de_impressao</vt:lpstr>
      <vt:lpstr>'Anexo V Uniformes'!Print_Area</vt:lpstr>
      <vt:lpstr>'Anexo VI EPIS'!Print_Area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Leumaise Aparecida dos Santos</dc:creator>
  <cp:keywords/>
  <dc:description/>
  <cp:lastModifiedBy>Walter Rodrigues Ferreira</cp:lastModifiedBy>
  <cp:revision/>
  <dcterms:created xsi:type="dcterms:W3CDTF">2021-08-24T20:19:52Z</dcterms:created>
  <dcterms:modified xsi:type="dcterms:W3CDTF">2023-06-30T18:18:34Z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  <property fmtid="{D5CDD505-2E9C-101B-9397-08002B2CF9AE}" pid="3" name="MediaServiceImageTags">
    <vt:lpwstr/>
  </property>
</Properties>
</file>