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23223c20f9b5cfc2/Área de Trabalho/Secomp/2023/0000724-59.2023 genero alimenticio/"/>
    </mc:Choice>
  </mc:AlternateContent>
  <xr:revisionPtr revIDLastSave="3362" documentId="8_{34EAE81A-D53C-4A31-9814-7A45BDB5451E}" xr6:coauthVersionLast="47" xr6:coauthVersionMax="47" xr10:uidLastSave="{87A03218-1888-494C-A4A2-D2B8FD7DE8AA}"/>
  <bookViews>
    <workbookView xWindow="-108" yWindow="-108" windowWidth="23256" windowHeight="12576" tabRatio="920" xr2:uid="{00000000-000D-0000-FFFF-FFFF00000000}"/>
  </bookViews>
  <sheets>
    <sheet name="BOLOS E SALGADOS" sheetId="76" r:id="rId1"/>
    <sheet name="Planilha1" sheetId="77" r:id="rId2"/>
    <sheet name="GRUPO - 19" sheetId="54" state="hidden" r:id="rId3"/>
  </sheets>
  <definedNames>
    <definedName name="_xlnm._FilterDatabase" localSheetId="0" hidden="1">'BOLOS E SALGADOS'!#REF!</definedName>
    <definedName name="_Hlk16782509" localSheetId="0">'BOLOS E SALGADOS'!$N$6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8" i="76" l="1"/>
  <c r="W18" i="76"/>
  <c r="S19" i="76"/>
  <c r="S120" i="76"/>
  <c r="W119" i="76"/>
  <c r="S200" i="76"/>
  <c r="T200" i="76" s="1"/>
  <c r="S137" i="76"/>
  <c r="U137" i="76" s="1"/>
  <c r="X137" i="76"/>
  <c r="W137" i="76"/>
  <c r="S103" i="76"/>
  <c r="X104" i="76"/>
  <c r="W104" i="76"/>
  <c r="X111" i="76"/>
  <c r="W111" i="76"/>
  <c r="S111" i="76"/>
  <c r="W94" i="76"/>
  <c r="S95" i="76"/>
  <c r="S85" i="76"/>
  <c r="W84" i="76"/>
  <c r="W208" i="76"/>
  <c r="AA214" i="76"/>
  <c r="X214" i="76"/>
  <c r="W214" i="76"/>
  <c r="S214" i="76"/>
  <c r="U214" i="76" s="1"/>
  <c r="M214" i="76"/>
  <c r="Q215" i="76" s="1"/>
  <c r="S208" i="76"/>
  <c r="U208" i="76" s="1"/>
  <c r="S192" i="76"/>
  <c r="U192" i="76" s="1"/>
  <c r="X208" i="76"/>
  <c r="AA208" i="76"/>
  <c r="M208" i="76"/>
  <c r="Q209" i="76" s="1"/>
  <c r="AA200" i="76"/>
  <c r="X200" i="76"/>
  <c r="W200" i="76"/>
  <c r="M200" i="76"/>
  <c r="Q204" i="76" s="1"/>
  <c r="X192" i="76"/>
  <c r="W192" i="76"/>
  <c r="M192" i="76"/>
  <c r="N192" i="76" s="1"/>
  <c r="X186" i="76"/>
  <c r="W186" i="76"/>
  <c r="AA192" i="76"/>
  <c r="S186" i="76"/>
  <c r="T186" i="76" s="1"/>
  <c r="M186" i="76"/>
  <c r="Q192" i="76" s="1"/>
  <c r="W178" i="76"/>
  <c r="S179" i="76"/>
  <c r="T179" i="76" s="1"/>
  <c r="AA178" i="76"/>
  <c r="X178" i="76"/>
  <c r="M179" i="76"/>
  <c r="Q182" i="76" s="1"/>
  <c r="W170" i="76"/>
  <c r="M170" i="76"/>
  <c r="Q169" i="76" s="1"/>
  <c r="S170" i="76"/>
  <c r="T170" i="76" s="1"/>
  <c r="AA170" i="76"/>
  <c r="X170" i="76"/>
  <c r="W163" i="76"/>
  <c r="W154" i="76"/>
  <c r="S163" i="76"/>
  <c r="U163" i="76" s="1"/>
  <c r="X163" i="76"/>
  <c r="M154" i="76"/>
  <c r="Q156" i="76" s="1"/>
  <c r="M163" i="76"/>
  <c r="Q163" i="76" s="1"/>
  <c r="S154" i="76"/>
  <c r="U154" i="76" s="1"/>
  <c r="X154" i="76"/>
  <c r="L147" i="76"/>
  <c r="S147" i="76" s="1"/>
  <c r="U147" i="76" s="1"/>
  <c r="AA137" i="76"/>
  <c r="M137" i="76"/>
  <c r="Q136" i="76" s="1"/>
  <c r="S128" i="76"/>
  <c r="U128" i="76" s="1"/>
  <c r="AA128" i="76"/>
  <c r="AA119" i="76"/>
  <c r="X128" i="76"/>
  <c r="W128" i="76"/>
  <c r="M128" i="76"/>
  <c r="Q127" i="76" s="1"/>
  <c r="Q202" i="76" l="1"/>
  <c r="Y104" i="76"/>
  <c r="Q140" i="76"/>
  <c r="Y111" i="76"/>
  <c r="Q212" i="76"/>
  <c r="O214" i="76"/>
  <c r="Q216" i="76"/>
  <c r="Q213" i="76"/>
  <c r="Q198" i="76"/>
  <c r="T214" i="76"/>
  <c r="Q203" i="76"/>
  <c r="T208" i="76"/>
  <c r="Q201" i="76"/>
  <c r="Q200" i="76"/>
  <c r="Q214" i="76"/>
  <c r="Q199" i="76"/>
  <c r="N214" i="76"/>
  <c r="Q188" i="76"/>
  <c r="N200" i="76"/>
  <c r="Q194" i="76"/>
  <c r="O200" i="76"/>
  <c r="Q197" i="76"/>
  <c r="Y214" i="76"/>
  <c r="Z214" i="76" s="1"/>
  <c r="U200" i="76"/>
  <c r="Y208" i="76"/>
  <c r="Z208" i="76" s="1"/>
  <c r="Q206" i="76"/>
  <c r="N208" i="76"/>
  <c r="O208" i="76"/>
  <c r="Q208" i="76"/>
  <c r="Q210" i="76"/>
  <c r="Q207" i="76"/>
  <c r="Y200" i="76"/>
  <c r="Z200" i="76" s="1"/>
  <c r="N179" i="76"/>
  <c r="O179" i="76"/>
  <c r="Q184" i="76"/>
  <c r="Q187" i="76"/>
  <c r="Q193" i="76"/>
  <c r="N186" i="76"/>
  <c r="P188" i="76" s="1"/>
  <c r="O186" i="76"/>
  <c r="Q186" i="76"/>
  <c r="Q185" i="76"/>
  <c r="U170" i="76"/>
  <c r="Q191" i="76"/>
  <c r="Y192" i="76"/>
  <c r="Z192" i="76" s="1"/>
  <c r="T192" i="76"/>
  <c r="U186" i="76"/>
  <c r="U179" i="76"/>
  <c r="Q177" i="76"/>
  <c r="Q176" i="76"/>
  <c r="Q180" i="76"/>
  <c r="Q179" i="76"/>
  <c r="Q181" i="76"/>
  <c r="Q178" i="76"/>
  <c r="Y178" i="76"/>
  <c r="Z178" i="76" s="1"/>
  <c r="N170" i="76"/>
  <c r="O170" i="76"/>
  <c r="Q173" i="76"/>
  <c r="Q172" i="76"/>
  <c r="Q171" i="76"/>
  <c r="Q170" i="76"/>
  <c r="Q174" i="76"/>
  <c r="Q168" i="76"/>
  <c r="Q161" i="76"/>
  <c r="Y170" i="76"/>
  <c r="Q160" i="76"/>
  <c r="N163" i="76"/>
  <c r="Q164" i="76"/>
  <c r="Q162" i="76"/>
  <c r="Q166" i="76"/>
  <c r="O163" i="76"/>
  <c r="Q165" i="76"/>
  <c r="T163" i="76"/>
  <c r="Y163" i="76"/>
  <c r="Q157" i="76"/>
  <c r="Q153" i="76"/>
  <c r="Q154" i="76"/>
  <c r="W147" i="76"/>
  <c r="M147" i="76"/>
  <c r="N147" i="76" s="1"/>
  <c r="N154" i="76"/>
  <c r="Q128" i="76"/>
  <c r="O154" i="76"/>
  <c r="Q151" i="76"/>
  <c r="Q158" i="76"/>
  <c r="Q152" i="76"/>
  <c r="T154" i="76"/>
  <c r="Q139" i="76"/>
  <c r="Q138" i="76"/>
  <c r="X147" i="76"/>
  <c r="AA147" i="76"/>
  <c r="T147" i="76"/>
  <c r="Q137" i="76"/>
  <c r="T137" i="76"/>
  <c r="N137" i="76"/>
  <c r="Q141" i="76"/>
  <c r="O137" i="76"/>
  <c r="Q142" i="76"/>
  <c r="Q134" i="76"/>
  <c r="Q135" i="76"/>
  <c r="T128" i="76"/>
  <c r="N128" i="76"/>
  <c r="P132" i="76" s="1"/>
  <c r="Q131" i="76"/>
  <c r="Q130" i="76"/>
  <c r="Q129" i="76"/>
  <c r="Q132" i="76"/>
  <c r="Q126" i="76"/>
  <c r="O128" i="76"/>
  <c r="P202" i="76" l="1"/>
  <c r="P140" i="76"/>
  <c r="P184" i="76"/>
  <c r="P189" i="76"/>
  <c r="P216" i="76"/>
  <c r="P212" i="76"/>
  <c r="P213" i="76"/>
  <c r="P214" i="76"/>
  <c r="P215" i="76"/>
  <c r="P198" i="76"/>
  <c r="P199" i="76"/>
  <c r="P200" i="76"/>
  <c r="P201" i="76"/>
  <c r="P203" i="76"/>
  <c r="P204" i="76"/>
  <c r="P197" i="76"/>
  <c r="P206" i="76"/>
  <c r="P208" i="76"/>
  <c r="P209" i="76"/>
  <c r="P210" i="76"/>
  <c r="P207" i="76"/>
  <c r="P185" i="76"/>
  <c r="P174" i="76"/>
  <c r="P187" i="76"/>
  <c r="P186" i="76"/>
  <c r="P166" i="76"/>
  <c r="P178" i="76"/>
  <c r="P179" i="76"/>
  <c r="P177" i="76"/>
  <c r="P180" i="76"/>
  <c r="P182" i="76"/>
  <c r="P181" i="76"/>
  <c r="P176" i="76"/>
  <c r="Q145" i="76"/>
  <c r="P163" i="76"/>
  <c r="P164" i="76"/>
  <c r="P160" i="76"/>
  <c r="P161" i="76"/>
  <c r="P168" i="76"/>
  <c r="P169" i="76"/>
  <c r="P170" i="76"/>
  <c r="P171" i="76"/>
  <c r="P172" i="76"/>
  <c r="P173" i="76"/>
  <c r="P165" i="76"/>
  <c r="P162" i="76"/>
  <c r="O147" i="76"/>
  <c r="P144" i="76" s="1"/>
  <c r="Q147" i="76"/>
  <c r="Q148" i="76"/>
  <c r="P157" i="76"/>
  <c r="P151" i="76"/>
  <c r="P152" i="76"/>
  <c r="P153" i="76"/>
  <c r="P154" i="76"/>
  <c r="P156" i="76"/>
  <c r="P158" i="76"/>
  <c r="Q144" i="76"/>
  <c r="Q149" i="76"/>
  <c r="Q146" i="76"/>
  <c r="P126" i="76"/>
  <c r="P149" i="76"/>
  <c r="P139" i="76"/>
  <c r="P141" i="76"/>
  <c r="P134" i="76"/>
  <c r="P142" i="76"/>
  <c r="P135" i="76"/>
  <c r="P136" i="76"/>
  <c r="P137" i="76"/>
  <c r="P138" i="76"/>
  <c r="P127" i="76"/>
  <c r="P128" i="76"/>
  <c r="P129" i="76"/>
  <c r="P130" i="76"/>
  <c r="P131" i="76"/>
  <c r="X119" i="76"/>
  <c r="U120" i="76"/>
  <c r="M120" i="76"/>
  <c r="U95" i="76"/>
  <c r="U111" i="76"/>
  <c r="M111" i="76"/>
  <c r="M104" i="76"/>
  <c r="AA104" i="76"/>
  <c r="M95" i="76"/>
  <c r="U85" i="76"/>
  <c r="X84" i="76"/>
  <c r="S77" i="76"/>
  <c r="T77" i="76" s="1"/>
  <c r="X94" i="76"/>
  <c r="AA94" i="76"/>
  <c r="M85" i="76"/>
  <c r="AA84" i="76"/>
  <c r="M77" i="76"/>
  <c r="Q82" i="76" s="1"/>
  <c r="X77" i="76"/>
  <c r="W77" i="76"/>
  <c r="AA77" i="76"/>
  <c r="AA69" i="76"/>
  <c r="L68" i="76"/>
  <c r="AA61" i="76"/>
  <c r="L58" i="76"/>
  <c r="L61" i="76"/>
  <c r="S60" i="76" s="1"/>
  <c r="U60" i="76" s="1"/>
  <c r="L49" i="76"/>
  <c r="L51" i="76"/>
  <c r="V35" i="77"/>
  <c r="V36" i="77" s="1"/>
  <c r="L44" i="76"/>
  <c r="L40" i="76"/>
  <c r="L35" i="76"/>
  <c r="L42" i="76"/>
  <c r="F18" i="76"/>
  <c r="S35" i="77"/>
  <c r="S36" i="77" s="1"/>
  <c r="P36" i="77"/>
  <c r="K36" i="77"/>
  <c r="P35" i="77"/>
  <c r="L28" i="76"/>
  <c r="S27" i="76" s="1"/>
  <c r="K35" i="77"/>
  <c r="G33" i="77"/>
  <c r="G32" i="77"/>
  <c r="L20" i="76"/>
  <c r="H24" i="77"/>
  <c r="H23" i="77"/>
  <c r="Q122" i="76" l="1"/>
  <c r="Q121" i="76"/>
  <c r="S69" i="76"/>
  <c r="X69" i="76"/>
  <c r="W69" i="76"/>
  <c r="Y69" i="76" s="1"/>
  <c r="Z69" i="76" s="1"/>
  <c r="O104" i="76"/>
  <c r="Q106" i="76"/>
  <c r="Q111" i="76"/>
  <c r="Q114" i="76"/>
  <c r="Q90" i="76"/>
  <c r="Q89" i="76"/>
  <c r="N95" i="76"/>
  <c r="P99" i="76" s="1"/>
  <c r="Q97" i="76"/>
  <c r="T19" i="76"/>
  <c r="X35" i="76"/>
  <c r="S34" i="76"/>
  <c r="T34" i="76" s="1"/>
  <c r="S42" i="76"/>
  <c r="U42" i="76" s="1"/>
  <c r="T103" i="76"/>
  <c r="U103" i="76"/>
  <c r="P148" i="76"/>
  <c r="P146" i="76"/>
  <c r="P145" i="76"/>
  <c r="P147" i="76"/>
  <c r="Y119" i="76"/>
  <c r="Q120" i="76"/>
  <c r="Q115" i="76"/>
  <c r="O120" i="76"/>
  <c r="Q117" i="76"/>
  <c r="T120" i="76"/>
  <c r="T111" i="76"/>
  <c r="Q118" i="76"/>
  <c r="N120" i="76"/>
  <c r="Q119" i="76"/>
  <c r="Q124" i="76"/>
  <c r="Q123" i="76"/>
  <c r="N111" i="76"/>
  <c r="Q109" i="76"/>
  <c r="O111" i="76"/>
  <c r="Q110" i="76"/>
  <c r="Q113" i="76"/>
  <c r="Q112" i="76"/>
  <c r="Z104" i="76"/>
  <c r="Q105" i="76"/>
  <c r="Q104" i="76"/>
  <c r="N104" i="76"/>
  <c r="Q103" i="76"/>
  <c r="Q101" i="76"/>
  <c r="Q102" i="76"/>
  <c r="Q107" i="76"/>
  <c r="Q98" i="76"/>
  <c r="Q99" i="76"/>
  <c r="O95" i="76"/>
  <c r="Q92" i="76"/>
  <c r="T95" i="76"/>
  <c r="Q93" i="76"/>
  <c r="Q96" i="76"/>
  <c r="Q95" i="76"/>
  <c r="Y94" i="76"/>
  <c r="Z94" i="76" s="1"/>
  <c r="Q94" i="76"/>
  <c r="Y84" i="76"/>
  <c r="Z84" i="76" s="1"/>
  <c r="Q76" i="76"/>
  <c r="Q87" i="76"/>
  <c r="T85" i="76"/>
  <c r="Q77" i="76"/>
  <c r="O85" i="76"/>
  <c r="Q83" i="76"/>
  <c r="Q88" i="76"/>
  <c r="Q79" i="76"/>
  <c r="Q86" i="76"/>
  <c r="Q78" i="76"/>
  <c r="Q85" i="76"/>
  <c r="N85" i="76"/>
  <c r="Q84" i="76"/>
  <c r="Q80" i="76"/>
  <c r="W61" i="76"/>
  <c r="U77" i="76"/>
  <c r="Y77" i="76"/>
  <c r="Z77" i="76" s="1"/>
  <c r="T69" i="76"/>
  <c r="N77" i="76"/>
  <c r="O77" i="76"/>
  <c r="Q75" i="76"/>
  <c r="M69" i="76"/>
  <c r="S51" i="76"/>
  <c r="U51" i="76" s="1"/>
  <c r="M60" i="76"/>
  <c r="Q58" i="76" s="1"/>
  <c r="X61" i="76"/>
  <c r="T60" i="76"/>
  <c r="W52" i="76"/>
  <c r="X52" i="76"/>
  <c r="W43" i="76"/>
  <c r="M51" i="76"/>
  <c r="Q49" i="76" s="1"/>
  <c r="X43" i="76"/>
  <c r="W35" i="76"/>
  <c r="M42" i="76"/>
  <c r="M35" i="76"/>
  <c r="Q36" i="76" s="1"/>
  <c r="W26" i="76"/>
  <c r="AA35" i="76"/>
  <c r="X26" i="76"/>
  <c r="AA18" i="76"/>
  <c r="M18" i="76"/>
  <c r="O18" i="76" s="1"/>
  <c r="L24" i="76"/>
  <c r="M27" i="76" s="1"/>
  <c r="Q28" i="76" s="1"/>
  <c r="O192" i="76"/>
  <c r="AA186" i="76"/>
  <c r="AA163" i="76"/>
  <c r="AA154" i="76"/>
  <c r="AA111" i="76"/>
  <c r="P121" i="76" l="1"/>
  <c r="O69" i="76"/>
  <c r="Q72" i="76"/>
  <c r="Q71" i="76"/>
  <c r="P101" i="76"/>
  <c r="P106" i="76"/>
  <c r="P114" i="76"/>
  <c r="P89" i="76"/>
  <c r="P98" i="76"/>
  <c r="P93" i="76"/>
  <c r="P97" i="76"/>
  <c r="P122" i="76"/>
  <c r="P118" i="76"/>
  <c r="P124" i="76"/>
  <c r="P119" i="76"/>
  <c r="P120" i="76"/>
  <c r="P117" i="76"/>
  <c r="P123" i="76"/>
  <c r="P113" i="76"/>
  <c r="P115" i="76"/>
  <c r="P109" i="76"/>
  <c r="P110" i="76"/>
  <c r="P112" i="76"/>
  <c r="P111" i="76"/>
  <c r="P103" i="76"/>
  <c r="P104" i="76"/>
  <c r="P102" i="76"/>
  <c r="P105" i="76"/>
  <c r="P107" i="76"/>
  <c r="P96" i="76"/>
  <c r="P92" i="76"/>
  <c r="P95" i="76"/>
  <c r="P94" i="76"/>
  <c r="Y61" i="76"/>
  <c r="Z61" i="76" s="1"/>
  <c r="Q73" i="76"/>
  <c r="P82" i="76"/>
  <c r="P83" i="76"/>
  <c r="P84" i="76"/>
  <c r="P85" i="76"/>
  <c r="P87" i="76"/>
  <c r="P86" i="76"/>
  <c r="P88" i="76"/>
  <c r="P90" i="76"/>
  <c r="Q68" i="76"/>
  <c r="Q66" i="76"/>
  <c r="Q67" i="76"/>
  <c r="U69" i="76"/>
  <c r="Q59" i="76"/>
  <c r="Q70" i="76"/>
  <c r="Q60" i="76"/>
  <c r="N69" i="76"/>
  <c r="P76" i="76"/>
  <c r="P78" i="76"/>
  <c r="P75" i="76"/>
  <c r="P77" i="76"/>
  <c r="P79" i="76"/>
  <c r="P80" i="76"/>
  <c r="Q69" i="76"/>
  <c r="Q61" i="76"/>
  <c r="Q62" i="76"/>
  <c r="T51" i="76"/>
  <c r="N60" i="76"/>
  <c r="P64" i="76" s="1"/>
  <c r="Q63" i="76"/>
  <c r="Q64" i="76"/>
  <c r="O60" i="76"/>
  <c r="Q48" i="76"/>
  <c r="Q57" i="76"/>
  <c r="T42" i="76"/>
  <c r="Q55" i="76"/>
  <c r="Q52" i="76"/>
  <c r="N51" i="76"/>
  <c r="P55" i="76" s="1"/>
  <c r="Q53" i="76"/>
  <c r="Q50" i="76"/>
  <c r="Q51" i="76"/>
  <c r="O51" i="76"/>
  <c r="Q54" i="76"/>
  <c r="Y26" i="76"/>
  <c r="Z26" i="76" s="1"/>
  <c r="Q34" i="76"/>
  <c r="Q32" i="76"/>
  <c r="U34" i="76"/>
  <c r="Q43" i="76"/>
  <c r="Q41" i="76"/>
  <c r="Q40" i="76"/>
  <c r="Q44" i="76"/>
  <c r="Q33" i="76"/>
  <c r="Q42" i="76"/>
  <c r="Q35" i="76"/>
  <c r="Q46" i="76"/>
  <c r="Q45" i="76"/>
  <c r="Q39" i="76"/>
  <c r="N42" i="76"/>
  <c r="O42" i="76"/>
  <c r="N35" i="76"/>
  <c r="Q37" i="76"/>
  <c r="O35" i="76"/>
  <c r="U19" i="76"/>
  <c r="O27" i="76"/>
  <c r="N27" i="76"/>
  <c r="Q27" i="76"/>
  <c r="Q26" i="76"/>
  <c r="Y35" i="76"/>
  <c r="Z35" i="76" s="1"/>
  <c r="Y18" i="76"/>
  <c r="Q17" i="76"/>
  <c r="AA26" i="76"/>
  <c r="Q24" i="76"/>
  <c r="Q19" i="76"/>
  <c r="Q16" i="76"/>
  <c r="N18" i="76"/>
  <c r="P21" i="76" s="1"/>
  <c r="Q22" i="76"/>
  <c r="Q21" i="76"/>
  <c r="Q18" i="76"/>
  <c r="Q20" i="76"/>
  <c r="Y186" i="76"/>
  <c r="Z186" i="76" s="1"/>
  <c r="Z119" i="76"/>
  <c r="Y128" i="76"/>
  <c r="Z128" i="76" s="1"/>
  <c r="Z170" i="76"/>
  <c r="Z163" i="76"/>
  <c r="Y137" i="76"/>
  <c r="Z137" i="76" s="1"/>
  <c r="Y147" i="76"/>
  <c r="Z147" i="76" s="1"/>
  <c r="Y154" i="76"/>
  <c r="Z154" i="76" s="1"/>
  <c r="Z111" i="76"/>
  <c r="P68" i="76" l="1"/>
  <c r="P71" i="76"/>
  <c r="P191" i="76"/>
  <c r="P192" i="76"/>
  <c r="P193" i="76"/>
  <c r="P194" i="76"/>
  <c r="P195" i="76"/>
  <c r="P70" i="76"/>
  <c r="P63" i="76"/>
  <c r="P57" i="76"/>
  <c r="P72" i="76"/>
  <c r="P73" i="76"/>
  <c r="P66" i="76"/>
  <c r="P67" i="76"/>
  <c r="P69" i="76"/>
  <c r="P62" i="76"/>
  <c r="P61" i="76"/>
  <c r="P60" i="76"/>
  <c r="P59" i="76"/>
  <c r="P58" i="76"/>
  <c r="P51" i="76"/>
  <c r="P48" i="76"/>
  <c r="P53" i="76"/>
  <c r="P54" i="76"/>
  <c r="P52" i="76"/>
  <c r="P49" i="76"/>
  <c r="P50" i="76"/>
  <c r="P32" i="76"/>
  <c r="P45" i="76"/>
  <c r="P39" i="76"/>
  <c r="P46" i="76"/>
  <c r="P41" i="76"/>
  <c r="P43" i="76"/>
  <c r="P44" i="76"/>
  <c r="P42" i="76"/>
  <c r="P40" i="76"/>
  <c r="P35" i="76"/>
  <c r="P34" i="76"/>
  <c r="P36" i="76"/>
  <c r="P33" i="76"/>
  <c r="P37" i="76"/>
  <c r="Q29" i="76"/>
  <c r="Q25" i="76"/>
  <c r="P19" i="76"/>
  <c r="P18" i="76"/>
  <c r="P22" i="76"/>
  <c r="P16" i="76"/>
  <c r="P20" i="76"/>
  <c r="P17" i="76"/>
  <c r="Z18" i="76"/>
  <c r="AA43" i="76"/>
  <c r="P29" i="76" l="1"/>
  <c r="P26" i="76"/>
  <c r="P28" i="76"/>
  <c r="P30" i="76"/>
  <c r="P24" i="76"/>
  <c r="P25" i="76"/>
  <c r="P27" i="76"/>
  <c r="U27" i="76"/>
  <c r="U217" i="76" s="1"/>
  <c r="T27" i="76"/>
  <c r="T217" i="76" s="1"/>
  <c r="Q30" i="76"/>
  <c r="AA52" i="76"/>
  <c r="Y43" i="76" l="1"/>
  <c r="Z43" i="76" s="1"/>
  <c r="Y52" i="76"/>
  <c r="Z52" i="76" s="1"/>
  <c r="G5" i="54" l="1"/>
  <c r="G4" i="54"/>
  <c r="G3" i="54"/>
  <c r="G6" i="54" l="1"/>
</calcChain>
</file>

<file path=xl/sharedStrings.xml><?xml version="1.0" encoding="utf-8"?>
<sst xmlns="http://schemas.openxmlformats.org/spreadsheetml/2006/main" count="1267" uniqueCount="195">
  <si>
    <t>MAPA COMPARATIVO DE PREÇOS</t>
  </si>
  <si>
    <t>LEVANTAMENTO/GERENCIAMENTO DE RISCOS:</t>
  </si>
  <si>
    <t>OBSERVAÇÕES IMPORTANTES PARA LEVANTAMENTO DE RISCOS:</t>
  </si>
  <si>
    <t>RESPOSTA:</t>
  </si>
  <si>
    <t>MÉDIA</t>
  </si>
  <si>
    <t xml:space="preserve">1. </t>
  </si>
  <si>
    <t>Prazo de entrega diferenciado?</t>
  </si>
  <si>
    <t>NÃO</t>
  </si>
  <si>
    <t>2.</t>
  </si>
  <si>
    <t>Garantia adicional fora a do produto?</t>
  </si>
  <si>
    <t>3.</t>
  </si>
  <si>
    <t>Há serviços de instalação incluído?</t>
  </si>
  <si>
    <t>N/A</t>
  </si>
  <si>
    <t>4.</t>
  </si>
  <si>
    <t>O serviço comercializado em dólar?</t>
  </si>
  <si>
    <t>PREÇO MÍNIMO</t>
  </si>
  <si>
    <t>5.</t>
  </si>
  <si>
    <t xml:space="preserve">O valor estimado sugere contratação exclusiva para ME e EPP? </t>
  </si>
  <si>
    <t>SIM</t>
  </si>
  <si>
    <t>6.</t>
  </si>
  <si>
    <t>7.</t>
  </si>
  <si>
    <t>Há flagrante diferença de preços entre ME/EPP e ampla concorrência?</t>
  </si>
  <si>
    <t>8.</t>
  </si>
  <si>
    <t>Há indício de monopólio ?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</si>
  <si>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</si>
  <si>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</si>
  <si>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</si>
  <si>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</si>
  <si>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 xml:space="preserve">11. </t>
  </si>
  <si>
    <t>Observar se os preços de internet não estão abarcando promoções temporais e/ou quantitativas que possam influcienciar no preço de forma</t>
  </si>
  <si>
    <t>ITEM</t>
  </si>
  <si>
    <t>ESPECIFICAÇÃO / FORMATO</t>
  </si>
  <si>
    <t>UND</t>
  </si>
  <si>
    <t>Cotações</t>
  </si>
  <si>
    <t>Fonte</t>
  </si>
  <si>
    <t>PORTE</t>
  </si>
  <si>
    <t>VALOR
UNIT.</t>
  </si>
  <si>
    <t>MÉDIA/MEDIANA</t>
  </si>
  <si>
    <t>30% acima média</t>
  </si>
  <si>
    <t>&lt;
70% da média</t>
  </si>
  <si>
    <t>AVALIÇÃO</t>
  </si>
  <si>
    <t>OBSERVAÇÕES
AVALIAÇÃO</t>
  </si>
  <si>
    <t>Valor unit.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</si>
  <si>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</si>
  <si>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</si>
  <si>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</si>
  <si>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</si>
  <si>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</si>
  <si>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</si>
  <si>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</si>
  <si>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</si>
  <si>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</si>
  <si>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</si>
  <si>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</si>
  <si>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</si>
  <si>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</si>
  <si>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</si>
  <si>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</si>
  <si>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</si>
  <si>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</si>
  <si>
    <t>CATMAT</t>
  </si>
  <si>
    <t>EMPRESAS (RAZÃO + CNPJ)</t>
  </si>
  <si>
    <t>MÉDIAS/MEDIANA</t>
  </si>
  <si>
    <t xml:space="preserve"> da média dos preços obtidos</t>
  </si>
  <si>
    <t>CRITÉRIOS ESTATÍSTICOS DA AMOSTRA</t>
  </si>
  <si>
    <t>DESVIO PADRÃO</t>
  </si>
  <si>
    <t>COEFICIENTE DE VARIAÇÃO(%)</t>
  </si>
  <si>
    <t>MÉTODO ESTATÍSTICO</t>
  </si>
  <si>
    <t>CRITÉRIOS ESTATÍSTICOS GERAIS</t>
  </si>
  <si>
    <t>Processo SEI n. 0000724-59.2023.4.90.8000</t>
  </si>
  <si>
    <t xml:space="preserve">Objeto: Fornecimento, por demanda, de gêneros alimentícios. </t>
  </si>
  <si>
    <t>Bolo de banana com nozes, ingredientes: farinha de rosca, ovos, banana, nozes, ovos, passas, açúcar, leite, fermento seco biológico, peso unitário 1,5 Kg.</t>
  </si>
  <si>
    <t>KG</t>
  </si>
  <si>
    <t>Bolo de cenoura com cobertura de chocolate, ingredientes: farinha de trigo ovos, cenoura, sal, açúcar, leite, chocolate e fermento, peso unitário 1,5kg.</t>
  </si>
  <si>
    <t>VALIDADE</t>
  </si>
  <si>
    <t>5 DIAS</t>
  </si>
  <si>
    <t>Bolo de chocolate com cobertura de chocolate, ingredientes: farinha de trigo ovos,  sal, açúcar, leite, chocolate e fermento, peso unitário 1,5kg.</t>
  </si>
  <si>
    <t>Bolo de coco, ingredientes: farinha de trigo, coco ralado, leite de coco, ovos, açúcar, leite, manteiga fermento, peso unitário 1,5Kg</t>
  </si>
  <si>
    <t>Bolo de fubá, ingredientes: farinha de trigo, fubá, sal, leite, margarina, fermento, açúcar, ovos; peso unitário 1,5kg.</t>
  </si>
  <si>
    <t>Bolo de laranja, ingredientes: farinha de trigo, laranja, açúcar, ovos, óleo, leite, sal, fermento, peso unitário 1,5Kg.</t>
  </si>
  <si>
    <t>Croissant de queijo e peito de peru, ingredientes: farinha de trigo, açúcar, água, leite, sal, pimenta, margarina, ovos, queijo, peito de peru e fermento biológico seco, peso unitário 20g.</t>
  </si>
  <si>
    <t>Croissant de chocolate, ingredientes: farinha de trigo, açúcar, água, leite, margarina, ovos, chocolate e fermento biológico seco, peso unitário 20g.</t>
  </si>
  <si>
    <t>Empada de frango, ingredientes: farinha de trigo, ovos, sal, gordura vegetal, água, frango, cebola, cebolinha, pimenta do reino, pimenta de cheiro, fermento biológico seco, peso unitário 20gr.</t>
  </si>
  <si>
    <t>Esfirra de carne, ingredientes: carne moída, sal, pimenta, corante, margarina, ovos, óleo, alho, cebolinha, cebola, salsa e fermento biológico seco, Peso unitário 25g</t>
  </si>
  <si>
    <t>Esfirra de ricota com cenoura, ingredientes: farinha de trigo, fermento biológico seco, leite, ovos, cenoura, ricota, sal, cebola, cebolinha, salsa e condimentos. Peso unitário 25g</t>
  </si>
  <si>
    <t>Esfirra de ricota com espinafre, ingredientes: farinha de trigo fermento biológico seco, leite ovos, espinafre, ricota, sal, cebola, cebolinha, salsa e condimentos. Peso unitário 20g.</t>
  </si>
  <si>
    <t>Folheado de salsicha assado, ingredientes: farinha de trigo, sal, gordura vegetal, corante, ovos, água, salsicha, fermento biológico seco, peso unitário 20gr</t>
  </si>
  <si>
    <t>Folheado romeu e julieta, ingredientes: goiabada, gordura vegetal, ovos, goiabada, queijo, farinha de trigo, açúcar, sal, ovos, fermento biológico seco, peso unitário 25gr</t>
  </si>
  <si>
    <t>Mine quiche lorraine, ingredientes: queijo, bacon, leite, farinha trigo, manteiga, ovos, azeitona picada e fermento, peso unitário 25g.</t>
  </si>
  <si>
    <t>Pão de forma descascado, ingredientes: farinha de trigo, fermento, leite, ovos, sal e manteiga, pacote 500g.</t>
  </si>
  <si>
    <t>Pão de queijo congelado, ingredientes: polvilho azedo/doce, óleo, queijo, leite, água e ovos, peso unitário 15g.</t>
  </si>
  <si>
    <t>Pastelzinho napolitano, ingredientes: farinha de trigo, leite, sal, tomate, orégano, queijo minas, manjericão, salsa, cebolinha margarina, ovos e óleo e fermento biológico seco, peso unitário 15g.</t>
  </si>
  <si>
    <t>Mini quibe assado, recheado com queijo, ingredientes: trigo para quibe, carne moída, queijo minas, hortelã, cebola, alho, óleo, tomate sal e pimenta, peso unitário 25g.</t>
  </si>
  <si>
    <t>Torta de alho poro, ingredientes: queijo, cebola, creme de leite, margarina, farinha trigo, manteiga, ovos, queijo ralado, alho poro, cebolinha verde, tempero a gosto e fermento biológico, peso unitário 2Kg.</t>
  </si>
  <si>
    <t>Torta de carne de sol, ingredientes: farinha de trigo, leite, sal, queijo ralado, carne de sol cozida e desfiada, tomates, cebola, cheiro verde, creme de leite, noz-moscada ralada, tempero a gosto e fermento biológico, peso unitário 2 Kg.</t>
  </si>
  <si>
    <t>Religiosa de frango, ingredientes: batata, frango, manteiga, ovos, leite, farinha de trigo, fermento biológico seco, frango, tomate, cebola, cebolinha, salsa, pimenta, óleo e sal, peso unitário 30g.</t>
  </si>
  <si>
    <t>Torta salgada de frango, ingredientes: farinha de trigo, leite, ovos, manteiga, óleo, sal, batata, frango, pimenta de cheiro, milho, azeitonas, cebola, tomate e fermento biológico seco, peso unitário 2Kg.</t>
  </si>
  <si>
    <t>Torta salgada de palmito, ingredientes: farinha de trigo, leite, ovos, manteiga, óleo, sal, batata, palmito, cheiro verde, azeitonas, cebola, tomate e fermento biológico seco, peso unitário 2Kg.</t>
  </si>
  <si>
    <t>Cotação Direta</t>
  </si>
  <si>
    <t>Gamela Biscoitos Caseiros LTDA - EPP
33.960.803/001-47</t>
  </si>
  <si>
    <t>EPP</t>
  </si>
  <si>
    <t xml:space="preserve"> ANEXO 2</t>
  </si>
  <si>
    <t>Basic Construções Ltda
08.893.146/0001-15</t>
  </si>
  <si>
    <t>LARISSA DAYANE LUCENA RODRIGUES
44.002.245/0001-23</t>
  </si>
  <si>
    <t>ME</t>
  </si>
  <si>
    <t>SABOR DA GLACE CONFEITARIA  LTDA
07.810.258/0001-00</t>
  </si>
  <si>
    <t>BASIC CONSTRUÇÕES LTDA
08.893.146/0001-15</t>
  </si>
  <si>
    <t>VALOR ESTIMADO DA CONTRATAÇÃO</t>
  </si>
  <si>
    <t>Contrato</t>
  </si>
  <si>
    <t>Conselho da Justiça Federal
Contrato n. 007/2022</t>
  </si>
  <si>
    <t>Prefeitura Municipal de Mogi Guaçu - SP
Pregão Eletrônico n. 04/2023
17/03/2023</t>
  </si>
  <si>
    <t>Compras.gov / outros</t>
  </si>
  <si>
    <t>M&amp;D Ltda
CNPJ; 49.407.398/0001-74</t>
  </si>
  <si>
    <t>Fornecedor</t>
  </si>
  <si>
    <t>Formecedor</t>
  </si>
  <si>
    <t>Proposta Comercial 
ANEXO 2</t>
  </si>
  <si>
    <t>Proposta Comercial 
ANEXO 1</t>
  </si>
  <si>
    <t>Proposta Comercial 
ANEXO  3</t>
  </si>
  <si>
    <t>Proposta Comercial 
ANEXO 4</t>
  </si>
  <si>
    <t xml:space="preserve">        </t>
  </si>
  <si>
    <t>x</t>
  </si>
  <si>
    <t>700x</t>
  </si>
  <si>
    <t>Internet</t>
  </si>
  <si>
    <t>Hortus Comercio De Alimentos S.A.
CNPJ: 09.000.493/0002-15</t>
  </si>
  <si>
    <t>DEMAIS</t>
  </si>
  <si>
    <t>Sítio eletrônico
https://www.marche.com.br/produtos/bolo-de-banana-com-nozes-st-marche
Acesso em 27/06/2023 às 16:20h</t>
  </si>
  <si>
    <t>https://www.ifood.com.br/delivery/brasilia-df/bolos-do-flavio---asa-norte-asa-norte/66c81748-1fa2-4946-9efa-f29c28164ab7
Acesso em 27/06/2023 às 16:30h</t>
  </si>
  <si>
    <t>Fuba</t>
  </si>
  <si>
    <t>Chocolate com cobertura</t>
  </si>
  <si>
    <t>Cenoura com cobertura</t>
  </si>
  <si>
    <t>F &amp; R BOLOS DO FLAVIO LTDA
CNPJ: 08.586.580/0001-52</t>
  </si>
  <si>
    <t>Valor total (12 meses)</t>
  </si>
  <si>
    <t>QTD
TOTAL
60 meses</t>
  </si>
  <si>
    <t>QTD
12 meses</t>
  </si>
  <si>
    <t xml:space="preserve"> acima da média dos preços obtidos</t>
  </si>
  <si>
    <t xml:space="preserve"> da média dos preços obtidos
CONSIDERADO por conter menos de três preços válidos e por ser proposta de fornecedor ao CJF</t>
  </si>
  <si>
    <t xml:space="preserve"> da média dos preços obtidos
CONSIDERADO por conter menos de três preços válidos e ser o valor de contrato do CJF atualizado por índice</t>
  </si>
  <si>
    <t>Preços execessivamente elevados: superior a 25% da média simples dos cesta de preços obtidos</t>
  </si>
  <si>
    <t>Inexequível: inferior a 75% da média da cesta de preços obtidos</t>
  </si>
  <si>
    <t>Valor total (60 meses)</t>
  </si>
  <si>
    <t>Proposta Comercial
 ANEXO 2</t>
  </si>
  <si>
    <t>Proposta Comercial
ANEXO 1</t>
  </si>
  <si>
    <t>Proposta Comercial
ANEXO 4</t>
  </si>
  <si>
    <t>Proposta Comercial
 ANEXO 4</t>
  </si>
  <si>
    <t>Proposta comercial
ANEXO  3</t>
  </si>
  <si>
    <t xml:space="preserve"> da média dos preços obtidos, </t>
  </si>
  <si>
    <t xml:space="preserve"> da média dos preços obtidos </t>
  </si>
  <si>
    <t>da média dos preços obtidos</t>
  </si>
  <si>
    <t>acima  da média dos preços obtidos</t>
  </si>
  <si>
    <t>acima da média dos preços obtidos</t>
  </si>
  <si>
    <t>Servidor Responsável pela pesquisa de preços: Leumaise Aparecida dos Santos</t>
  </si>
  <si>
    <t>Prefeitura Municpal de Cruzeiro do Iguaçu - PR
Contrato n. 021/2023</t>
  </si>
  <si>
    <t>FROZI GENEROS ALIMENTICIOS LTDA
24.127.503/0002-71</t>
  </si>
  <si>
    <t>Sítio eletrônico
https://www.marche.com.br/produtos/bolo-de-banana-com-nozes-st-marche
Acesso em 28/06/2023 às 16:33h</t>
  </si>
  <si>
    <t>Proposta Comercial
ANEXO  3</t>
  </si>
  <si>
    <t>COEFICIENTE DE VARIAÇÃO (%)</t>
  </si>
  <si>
    <t>2 DIAS</t>
  </si>
  <si>
    <t>Consórcio Intermunicipal de Viçosa - MG
Contrato n. 005/2023
Abril/2023</t>
  </si>
  <si>
    <t>EDISON BICALHO COMERCIO E PRESTAÇÃO DE SERVIÇOS LTDA
27.349.697/0001-67</t>
  </si>
  <si>
    <t>Proposta Comercial
 ANEXO 1</t>
  </si>
  <si>
    <t>Proposta Comercial
 ANEXO 3</t>
  </si>
  <si>
    <t>Compras.gov / demais</t>
  </si>
  <si>
    <t>L N PEREIRA CASA DO PAO
31.615.940/0001-19</t>
  </si>
  <si>
    <t xml:space="preserve">Conselho da Justiça Federal
Contrato n. 007/2022
</t>
  </si>
  <si>
    <t xml:space="preserve">Prefeitura Municipal de Nova Santa Barbara - PR
Pregão Eletrônico n. 13/2023
03/2023
</t>
  </si>
  <si>
    <t xml:space="preserve">Consório Intermunicipal de Saúde do Vale do Piranga (CISAMAPI) - MG
Pregão Eletrônico n. 29/2022
12/2022
</t>
  </si>
  <si>
    <t>PANIFICADORA PAO E TAL LTDA
CNPJ: 42.900.878/0001-23</t>
  </si>
  <si>
    <t>COEFICIENTE DE VARIAÇÃO
(%)</t>
  </si>
  <si>
    <t>2 dias</t>
  </si>
  <si>
    <t/>
  </si>
  <si>
    <t xml:space="preserve">MIGUEL DALPRA
08.703.124/0001-45	</t>
  </si>
  <si>
    <t xml:space="preserve">Prefeitura Municipal de Cafelandia - PR
Pregão Eletrônico n. 17/2023
04/2023
</t>
  </si>
  <si>
    <t>FABRICIA CRISTINA DE ARAUJO SILVA 70948499150
CNPJ: 44.407.993/0001-96</t>
  </si>
  <si>
    <t>Instituto Federal de Educação, Ciência e Tecnologia Goiano - GO
Pregão Eletrônico n. 11/2023
abril/2023</t>
  </si>
  <si>
    <r>
      <t>Pastelzinho de carne, assado, ingredientes: farinha de trigo, leite, sal, pimenta, corante, margarina, ovos, carne, óleo, alho, cebolinha, cebola, salsa, fermento biológico seco e milho,</t>
    </r>
    <r>
      <rPr>
        <b/>
        <sz val="12"/>
        <color rgb="FF000000"/>
        <rFont val="Times New Roman"/>
        <family val="1"/>
      </rPr>
      <t> </t>
    </r>
    <r>
      <rPr>
        <sz val="12"/>
        <color rgb="FF000000"/>
        <rFont val="Times New Roman"/>
        <family val="1"/>
      </rPr>
      <t>Peso unitário 15g.</t>
    </r>
  </si>
  <si>
    <t>7 dias</t>
  </si>
  <si>
    <t>6 meses</t>
  </si>
  <si>
    <t xml:space="preserve"> acima da média dos preços obtido</t>
  </si>
  <si>
    <t xml:space="preserve"> da média dos preços obtidos
CONSIDERADO por conter menos de três preços válidos e por ser preço público</t>
  </si>
  <si>
    <t>Data base: 30/06/2023</t>
  </si>
  <si>
    <t xml:space="preserve">GERENCIAMENTO DOS RISCOS:
*Os potenciais riscos devem ser explicitados na informação da unidade.
*Os potenciais riscos devem ser explicitados na informação da unidade.
*Os riscos que influenciam diretemente na seleção do fornecedor devem ser encaminhados à Seção de Licitações.
</t>
  </si>
  <si>
    <t>* Juntar aos autos a relação de possíveis fornecedores que foram consultados e não enviaram propostas.
*Observar se há proposta direta com fornecedor que também esteja fornecendo para a administração (ARP  e contratos) em preço manifestamente inferior, com vistas ao questionamento e análise crítica.</t>
  </si>
  <si>
    <t>ye</t>
  </si>
  <si>
    <t xml:space="preserve"> da média dos preços obtidos
CONSIDERADO por conter menos de três preços válidos e ser preço público</t>
  </si>
  <si>
    <t>Seção de Compras - SECOMP / SUCOP / SAD</t>
  </si>
  <si>
    <t xml:space="preserve">Há, pelo menos, 3 empresas ME e EPP participando da cotação? </t>
  </si>
  <si>
    <t>Prefeitura Municpal de Cruzeiro do Iguaçu - PR
Pregão E. n. 021/2023
abril/2023</t>
  </si>
  <si>
    <t>Lançar preços PE 21-2023 Iguaçu - PR</t>
  </si>
  <si>
    <t xml:space="preserve"> usei preço item 7</t>
  </si>
  <si>
    <t>usei preço item 3</t>
  </si>
  <si>
    <t xml:space="preserve">da média dos preços obtidos. 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</si>
  <si>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As fontes pesquisadas na pesquisa foram com base em contratações similares de órgãos/entidades da Administração Pública; proposta de fornecedores; e preços de sítios eletrônicos, de forma combinada, conforme os parâmetros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25 % da media total (geral), conforme Cap. 3, Inc. XXV do Manual de Pesquisa de preços do STJ, bem como os valores que são menor que 75% da média simples da série de preços coletados, exceto para os itens 1, 22 e 25, sendo que os valores gerados como inexequíveis, abaixo de 75 % da média, foram excepcionalmente considerados, visto que da avaliação não restou o mínimo de três preços válidos, bem como serem preços públbicos e/ou proposta de fornecedor.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</si>
  <si>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CLAUDECIR NEVES 55582141987
48.494.756/0001-60</t>
  </si>
  <si>
    <t xml:space="preserve"> da média dos preços obtidos
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</si>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</sst>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  <numFmt numFmtId="166" formatCode="0.000"/>
  </numFmts>
  <fonts count="6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9C57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 Black"/>
      <family val="2"/>
    </font>
    <font>
      <sz val="14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6" tint="0.39994506668294322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9C5700"/>
      <name val="Arial"/>
      <family val="2"/>
    </font>
    <font>
      <b/>
      <sz val="11"/>
      <color rgb="FF0061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9C5700"/>
      <name val="Arial"/>
      <family val="2"/>
    </font>
    <font>
      <b/>
      <sz val="10"/>
      <color rgb="FF006100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theme="6" tint="-0.249977111117893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b/>
      <sz val="10"/>
      <color theme="0"/>
      <name val="Arial Black"/>
      <family val="2"/>
    </font>
    <font>
      <b/>
      <sz val="10"/>
      <color rgb="FF9C5700"/>
      <name val="Calibri"/>
      <family val="2"/>
      <scheme val="minor"/>
    </font>
    <font>
      <b/>
      <sz val="11"/>
      <color theme="0"/>
      <name val="Arial Black"/>
      <family val="2"/>
    </font>
    <font>
      <b/>
      <sz val="11"/>
      <color rgb="FF9C57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0"/>
      <name val="Airal"/>
    </font>
    <font>
      <b/>
      <sz val="11"/>
      <color theme="1"/>
      <name val="Airal"/>
    </font>
    <font>
      <b/>
      <sz val="11"/>
      <color rgb="FF9C5700"/>
      <name val="Airal"/>
    </font>
    <font>
      <b/>
      <sz val="11"/>
      <color rgb="FF006100"/>
      <name val="Airal"/>
    </font>
    <font>
      <sz val="11"/>
      <color theme="1"/>
      <name val="Airal"/>
    </font>
    <font>
      <sz val="11"/>
      <color rgb="FF9C0006"/>
      <name val="Airal"/>
    </font>
    <font>
      <sz val="11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0" borderId="9" applyNumberFormat="0" applyFill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9" fontId="6" fillId="0" borderId="0" applyFont="0" applyFill="0" applyBorder="0" applyAlignment="0" applyProtection="0"/>
    <xf numFmtId="0" fontId="20" fillId="12" borderId="0" applyNumberFormat="0" applyBorder="0" applyAlignment="0" applyProtection="0"/>
    <xf numFmtId="0" fontId="6" fillId="14" borderId="0" applyNumberFormat="0" applyBorder="0" applyAlignment="0" applyProtection="0"/>
    <xf numFmtId="43" fontId="6" fillId="0" borderId="0" applyFont="0" applyFill="0" applyBorder="0" applyAlignment="0" applyProtection="0"/>
    <xf numFmtId="9" fontId="38" fillId="15" borderId="24" applyBorder="0">
      <alignment horizontal="center" vertical="center"/>
    </xf>
    <xf numFmtId="44" fontId="6" fillId="0" borderId="0" applyFont="0" applyFill="0" applyBorder="0" applyAlignment="0" applyProtection="0"/>
  </cellStyleXfs>
  <cellXfs count="43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4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/>
    </xf>
    <xf numFmtId="44" fontId="1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13" borderId="9" xfId="7" applyFont="1" applyFill="1" applyAlignment="1">
      <alignment vertical="top"/>
    </xf>
    <xf numFmtId="0" fontId="21" fillId="13" borderId="0" xfId="0" applyFont="1" applyFill="1" applyAlignment="1">
      <alignment vertical="top"/>
    </xf>
    <xf numFmtId="0" fontId="16" fillId="0" borderId="1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right" vertical="center" wrapText="1"/>
    </xf>
    <xf numFmtId="164" fontId="15" fillId="0" borderId="0" xfId="0" applyNumberFormat="1" applyFont="1" applyAlignment="1">
      <alignment vertical="center"/>
    </xf>
    <xf numFmtId="0" fontId="17" fillId="13" borderId="9" xfId="7" applyFont="1" applyFill="1" applyAlignment="1">
      <alignment vertical="top"/>
    </xf>
    <xf numFmtId="0" fontId="6" fillId="13" borderId="0" xfId="0" applyFont="1" applyFill="1" applyAlignment="1">
      <alignment vertical="top"/>
    </xf>
    <xf numFmtId="0" fontId="4" fillId="13" borderId="0" xfId="0" applyFont="1" applyFill="1" applyAlignment="1">
      <alignment vertical="top"/>
    </xf>
    <xf numFmtId="0" fontId="4" fillId="13" borderId="0" xfId="0" applyFont="1" applyFill="1" applyAlignment="1">
      <alignment horizontal="left" vertical="top"/>
    </xf>
    <xf numFmtId="0" fontId="4" fillId="13" borderId="0" xfId="0" applyFont="1" applyFill="1" applyAlignment="1">
      <alignment horizontal="center" vertical="top"/>
    </xf>
    <xf numFmtId="0" fontId="6" fillId="13" borderId="1" xfId="0" applyFont="1" applyFill="1" applyBorder="1" applyAlignment="1">
      <alignment vertical="top"/>
    </xf>
    <xf numFmtId="44" fontId="12" fillId="2" borderId="1" xfId="0" applyNumberFormat="1" applyFont="1" applyFill="1" applyBorder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0" fontId="29" fillId="13" borderId="9" xfId="7" applyFont="1" applyFill="1" applyAlignment="1">
      <alignment vertical="top"/>
    </xf>
    <xf numFmtId="0" fontId="0" fillId="0" borderId="0" xfId="0" applyAlignment="1">
      <alignment horizontal="center"/>
    </xf>
    <xf numFmtId="164" fontId="12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 vertical="center" wrapText="1"/>
    </xf>
    <xf numFmtId="44" fontId="25" fillId="2" borderId="12" xfId="0" applyNumberFormat="1" applyFont="1" applyFill="1" applyBorder="1" applyAlignment="1">
      <alignment vertical="center"/>
    </xf>
    <xf numFmtId="44" fontId="0" fillId="0" borderId="6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0" fillId="12" borderId="4" xfId="1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30" fillId="17" borderId="8" xfId="6" applyNumberFormat="1" applyFont="1" applyFill="1" applyBorder="1" applyAlignment="1">
      <alignment horizontal="center" vertical="center" wrapText="1"/>
    </xf>
    <xf numFmtId="44" fontId="30" fillId="17" borderId="1" xfId="6" applyNumberFormat="1" applyFont="1" applyFill="1" applyBorder="1" applyAlignment="1">
      <alignment horizontal="center" vertical="center" wrapText="1"/>
    </xf>
    <xf numFmtId="44" fontId="30" fillId="17" borderId="5" xfId="6" applyNumberFormat="1" applyFont="1" applyFill="1" applyBorder="1" applyAlignment="1">
      <alignment horizontal="center" vertical="center" wrapText="1"/>
    </xf>
    <xf numFmtId="9" fontId="27" fillId="11" borderId="22" xfId="9" applyNumberFormat="1" applyFont="1" applyBorder="1" applyAlignment="1">
      <alignment horizontal="center" vertical="center"/>
    </xf>
    <xf numFmtId="9" fontId="28" fillId="10" borderId="16" xfId="8" applyNumberFormat="1" applyFont="1" applyBorder="1" applyAlignment="1">
      <alignment horizontal="center" vertical="center"/>
    </xf>
    <xf numFmtId="43" fontId="0" fillId="0" borderId="0" xfId="13" applyFont="1"/>
    <xf numFmtId="43" fontId="30" fillId="17" borderId="1" xfId="13" applyFont="1" applyFill="1" applyBorder="1" applyAlignment="1">
      <alignment horizontal="center" vertical="center" wrapText="1"/>
    </xf>
    <xf numFmtId="43" fontId="0" fillId="0" borderId="4" xfId="13" applyFont="1" applyBorder="1" applyAlignment="1">
      <alignment horizontal="center" vertical="center"/>
    </xf>
    <xf numFmtId="43" fontId="0" fillId="0" borderId="0" xfId="13" applyFont="1" applyAlignment="1">
      <alignment horizontal="center" vertical="center"/>
    </xf>
    <xf numFmtId="44" fontId="15" fillId="0" borderId="0" xfId="0" applyNumberFormat="1" applyFont="1" applyAlignment="1">
      <alignment horizontal="right" vertical="center" wrapText="1"/>
    </xf>
    <xf numFmtId="44" fontId="15" fillId="15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left" vertical="top"/>
    </xf>
    <xf numFmtId="0" fontId="6" fillId="13" borderId="0" xfId="0" applyFont="1" applyFill="1" applyAlignment="1">
      <alignment horizontal="center" vertical="top"/>
    </xf>
    <xf numFmtId="44" fontId="14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33" fillId="2" borderId="1" xfId="0" applyNumberFormat="1" applyFont="1" applyFill="1" applyBorder="1" applyAlignment="1">
      <alignment horizontal="center" vertical="center"/>
    </xf>
    <xf numFmtId="4" fontId="15" fillId="15" borderId="12" xfId="0" applyNumberFormat="1" applyFont="1" applyFill="1" applyBorder="1" applyAlignment="1">
      <alignment vertical="center"/>
    </xf>
    <xf numFmtId="4" fontId="15" fillId="15" borderId="14" xfId="0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/>
    </xf>
    <xf numFmtId="3" fontId="12" fillId="2" borderId="12" xfId="0" applyNumberFormat="1" applyFont="1" applyFill="1" applyBorder="1" applyAlignment="1">
      <alignment vertical="center"/>
    </xf>
    <xf numFmtId="3" fontId="12" fillId="2" borderId="12" xfId="0" applyNumberFormat="1" applyFont="1" applyFill="1" applyBorder="1" applyAlignment="1">
      <alignment vertical="center" wrapText="1"/>
    </xf>
    <xf numFmtId="44" fontId="34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9" fontId="12" fillId="15" borderId="23" xfId="10" applyFont="1" applyFill="1" applyBorder="1" applyAlignment="1">
      <alignment horizontal="center" vertical="center"/>
    </xf>
    <xf numFmtId="9" fontId="12" fillId="15" borderId="24" xfId="10" applyFont="1" applyFill="1" applyBorder="1" applyAlignment="1">
      <alignment horizontal="center" vertical="center"/>
    </xf>
    <xf numFmtId="44" fontId="21" fillId="15" borderId="25" xfId="0" applyNumberFormat="1" applyFont="1" applyFill="1" applyBorder="1" applyAlignment="1">
      <alignment horizontal="center" vertical="center" wrapText="1"/>
    </xf>
    <xf numFmtId="44" fontId="21" fillId="15" borderId="26" xfId="0" applyNumberFormat="1" applyFont="1" applyFill="1" applyBorder="1" applyAlignment="1">
      <alignment horizontal="center" vertical="center" wrapText="1"/>
    </xf>
    <xf numFmtId="9" fontId="12" fillId="15" borderId="27" xfId="1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3" fontId="0" fillId="0" borderId="0" xfId="13" applyFont="1" applyBorder="1" applyAlignment="1">
      <alignment horizontal="center" vertical="center"/>
    </xf>
    <xf numFmtId="44" fontId="16" fillId="2" borderId="1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14" fillId="2" borderId="28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44" fontId="14" fillId="2" borderId="2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3" fillId="0" borderId="9" xfId="7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15" fillId="16" borderId="0" xfId="0" applyNumberFormat="1" applyFont="1" applyFill="1" applyAlignment="1">
      <alignment vertical="center"/>
    </xf>
    <xf numFmtId="164" fontId="15" fillId="9" borderId="0" xfId="0" applyNumberFormat="1" applyFont="1" applyFill="1" applyAlignment="1">
      <alignment vertical="center"/>
    </xf>
    <xf numFmtId="164" fontId="15" fillId="9" borderId="0" xfId="0" applyNumberFormat="1" applyFont="1" applyFill="1" applyAlignment="1">
      <alignment vertical="center" wrapText="1"/>
    </xf>
    <xf numFmtId="44" fontId="37" fillId="2" borderId="1" xfId="0" applyNumberFormat="1" applyFont="1" applyFill="1" applyBorder="1" applyAlignment="1">
      <alignment horizontal="center" vertical="center"/>
    </xf>
    <xf numFmtId="44" fontId="37" fillId="2" borderId="2" xfId="0" applyNumberFormat="1" applyFont="1" applyFill="1" applyBorder="1" applyAlignment="1">
      <alignment horizontal="center" vertical="center"/>
    </xf>
    <xf numFmtId="44" fontId="21" fillId="15" borderId="30" xfId="0" applyNumberFormat="1" applyFont="1" applyFill="1" applyBorder="1" applyAlignment="1">
      <alignment horizontal="center" vertical="center" wrapText="1"/>
    </xf>
    <xf numFmtId="44" fontId="21" fillId="15" borderId="31" xfId="0" applyNumberFormat="1" applyFont="1" applyFill="1" applyBorder="1" applyAlignment="1">
      <alignment horizontal="center" vertical="center" wrapText="1"/>
    </xf>
    <xf numFmtId="0" fontId="20" fillId="0" borderId="0" xfId="1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44" fontId="15" fillId="16" borderId="28" xfId="0" applyNumberFormat="1" applyFont="1" applyFill="1" applyBorder="1" applyAlignment="1">
      <alignment vertical="center"/>
    </xf>
    <xf numFmtId="44" fontId="15" fillId="16" borderId="12" xfId="0" applyNumberFormat="1" applyFont="1" applyFill="1" applyBorder="1" applyAlignment="1">
      <alignment vertical="center"/>
    </xf>
    <xf numFmtId="44" fontId="15" fillId="16" borderId="2" xfId="0" applyNumberFormat="1" applyFont="1" applyFill="1" applyBorder="1" applyAlignment="1">
      <alignment vertical="center"/>
    </xf>
    <xf numFmtId="44" fontId="21" fillId="15" borderId="3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7" borderId="27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28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 wrapText="1"/>
    </xf>
    <xf numFmtId="9" fontId="12" fillId="15" borderId="32" xfId="1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164" fontId="15" fillId="9" borderId="30" xfId="0" applyNumberFormat="1" applyFont="1" applyFill="1" applyBorder="1" applyAlignment="1">
      <alignment vertical="center"/>
    </xf>
    <xf numFmtId="44" fontId="37" fillId="2" borderId="12" xfId="0" applyNumberFormat="1" applyFont="1" applyFill="1" applyBorder="1" applyAlignment="1">
      <alignment horizontal="center" vertical="center"/>
    </xf>
    <xf numFmtId="44" fontId="24" fillId="8" borderId="33" xfId="6" applyNumberFormat="1" applyFont="1" applyBorder="1" applyAlignment="1">
      <alignment horizontal="center" vertical="center" wrapText="1"/>
    </xf>
    <xf numFmtId="44" fontId="24" fillId="8" borderId="1" xfId="6" applyNumberFormat="1" applyFont="1" applyBorder="1" applyAlignment="1">
      <alignment horizontal="center" vertical="center" wrapText="1"/>
    </xf>
    <xf numFmtId="44" fontId="24" fillId="8" borderId="30" xfId="6" applyNumberFormat="1" applyFont="1" applyBorder="1" applyAlignment="1">
      <alignment horizontal="center" vertical="center" wrapText="1"/>
    </xf>
    <xf numFmtId="4" fontId="15" fillId="15" borderId="27" xfId="0" applyNumberFormat="1" applyFont="1" applyFill="1" applyBorder="1" applyAlignment="1">
      <alignment vertical="center"/>
    </xf>
    <xf numFmtId="44" fontId="15" fillId="15" borderId="1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vertical="center"/>
    </xf>
    <xf numFmtId="0" fontId="13" fillId="7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3" fontId="12" fillId="2" borderId="28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 wrapText="1"/>
    </xf>
    <xf numFmtId="44" fontId="25" fillId="2" borderId="28" xfId="0" applyNumberFormat="1" applyFont="1" applyFill="1" applyBorder="1" applyAlignment="1">
      <alignment vertical="center"/>
    </xf>
    <xf numFmtId="4" fontId="15" fillId="15" borderId="28" xfId="0" applyNumberFormat="1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3" fillId="7" borderId="23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 wrapText="1"/>
    </xf>
    <xf numFmtId="44" fontId="25" fillId="2" borderId="2" xfId="0" applyNumberFormat="1" applyFont="1" applyFill="1" applyBorder="1" applyAlignment="1">
      <alignment vertical="center"/>
    </xf>
    <xf numFmtId="4" fontId="15" fillId="15" borderId="2" xfId="0" applyNumberFormat="1" applyFont="1" applyFill="1" applyBorder="1" applyAlignment="1">
      <alignment vertical="center"/>
    </xf>
    <xf numFmtId="4" fontId="15" fillId="15" borderId="32" xfId="0" applyNumberFormat="1" applyFont="1" applyFill="1" applyBorder="1" applyAlignment="1">
      <alignment vertical="center"/>
    </xf>
    <xf numFmtId="4" fontId="15" fillId="15" borderId="23" xfId="0" applyNumberFormat="1" applyFont="1" applyFill="1" applyBorder="1" applyAlignment="1">
      <alignment vertical="center"/>
    </xf>
    <xf numFmtId="44" fontId="21" fillId="15" borderId="33" xfId="0" applyNumberFormat="1" applyFont="1" applyFill="1" applyBorder="1" applyAlignment="1">
      <alignment horizontal="center" vertical="center" wrapText="1"/>
    </xf>
    <xf numFmtId="44" fontId="21" fillId="15" borderId="11" xfId="0" applyNumberFormat="1" applyFont="1" applyFill="1" applyBorder="1" applyAlignment="1">
      <alignment horizontal="center" vertical="center" wrapText="1"/>
    </xf>
    <xf numFmtId="44" fontId="15" fillId="15" borderId="2" xfId="0" applyNumberFormat="1" applyFont="1" applyFill="1" applyBorder="1" applyAlignment="1">
      <alignment horizontal="center" vertical="center" wrapText="1"/>
    </xf>
    <xf numFmtId="44" fontId="39" fillId="15" borderId="1" xfId="0" applyNumberFormat="1" applyFont="1" applyFill="1" applyBorder="1" applyAlignment="1">
      <alignment horizontal="center" vertical="center" wrapText="1"/>
    </xf>
    <xf numFmtId="43" fontId="0" fillId="0" borderId="0" xfId="13" applyFont="1" applyFill="1" applyBorder="1" applyAlignment="1">
      <alignment horizontal="center" vertical="center"/>
    </xf>
    <xf numFmtId="44" fontId="26" fillId="0" borderId="0" xfId="12" applyNumberFormat="1" applyFont="1" applyFill="1" applyBorder="1" applyAlignment="1">
      <alignment horizontal="center" vertical="center" wrapText="1"/>
    </xf>
    <xf numFmtId="44" fontId="26" fillId="0" borderId="0" xfId="12" quotePrefix="1" applyNumberFormat="1" applyFont="1" applyFill="1" applyBorder="1" applyAlignment="1">
      <alignment horizontal="center" vertical="center" wrapText="1"/>
    </xf>
    <xf numFmtId="44" fontId="40" fillId="17" borderId="8" xfId="6" applyNumberFormat="1" applyFont="1" applyFill="1" applyBorder="1" applyAlignment="1">
      <alignment horizontal="center" vertical="center" wrapText="1"/>
    </xf>
    <xf numFmtId="44" fontId="40" fillId="17" borderId="1" xfId="6" applyNumberFormat="1" applyFont="1" applyFill="1" applyBorder="1" applyAlignment="1">
      <alignment horizontal="center" vertical="center" wrapText="1"/>
    </xf>
    <xf numFmtId="43" fontId="40" fillId="17" borderId="1" xfId="13" applyFont="1" applyFill="1" applyBorder="1" applyAlignment="1">
      <alignment horizontal="center" vertical="center" wrapText="1"/>
    </xf>
    <xf numFmtId="44" fontId="40" fillId="17" borderId="5" xfId="6" applyNumberFormat="1" applyFont="1" applyFill="1" applyBorder="1" applyAlignment="1">
      <alignment horizontal="center" vertical="center" wrapText="1"/>
    </xf>
    <xf numFmtId="9" fontId="42" fillId="11" borderId="22" xfId="9" applyNumberFormat="1" applyFont="1" applyBorder="1" applyAlignment="1">
      <alignment horizontal="center" vertical="center"/>
    </xf>
    <xf numFmtId="9" fontId="43" fillId="10" borderId="16" xfId="8" applyNumberFormat="1" applyFont="1" applyBorder="1" applyAlignment="1">
      <alignment horizontal="center" vertical="center"/>
    </xf>
    <xf numFmtId="44" fontId="44" fillId="0" borderId="6" xfId="0" applyNumberFormat="1" applyFont="1" applyBorder="1" applyAlignment="1">
      <alignment horizontal="center" vertical="center"/>
    </xf>
    <xf numFmtId="2" fontId="44" fillId="0" borderId="4" xfId="0" applyNumberFormat="1" applyFont="1" applyBorder="1" applyAlignment="1">
      <alignment horizontal="center" vertical="center"/>
    </xf>
    <xf numFmtId="43" fontId="44" fillId="0" borderId="4" xfId="13" applyFont="1" applyBorder="1" applyAlignment="1">
      <alignment horizontal="center" vertical="center"/>
    </xf>
    <xf numFmtId="0" fontId="45" fillId="12" borderId="4" xfId="11" applyFont="1" applyBorder="1" applyAlignment="1">
      <alignment horizontal="center" vertical="center"/>
    </xf>
    <xf numFmtId="44" fontId="44" fillId="0" borderId="7" xfId="0" applyNumberFormat="1" applyFont="1" applyBorder="1" applyAlignment="1">
      <alignment horizontal="center" vertical="center"/>
    </xf>
    <xf numFmtId="44" fontId="44" fillId="14" borderId="17" xfId="12" applyNumberFormat="1" applyFont="1" applyBorder="1" applyAlignment="1">
      <alignment horizontal="center" vertical="center" wrapText="1"/>
    </xf>
    <xf numFmtId="44" fontId="44" fillId="14" borderId="10" xfId="12" quotePrefix="1" applyNumberFormat="1" applyFont="1" applyBorder="1" applyAlignment="1">
      <alignment horizontal="center" vertical="center" wrapText="1"/>
    </xf>
    <xf numFmtId="0" fontId="47" fillId="18" borderId="21" xfId="0" applyFont="1" applyFill="1" applyBorder="1" applyAlignment="1">
      <alignment horizontal="center" vertical="center" wrapText="1"/>
    </xf>
    <xf numFmtId="0" fontId="47" fillId="18" borderId="15" xfId="0" applyFont="1" applyFill="1" applyBorder="1" applyAlignment="1">
      <alignment horizontal="center" vertical="center" wrapText="1"/>
    </xf>
    <xf numFmtId="44" fontId="46" fillId="17" borderId="8" xfId="6" applyNumberFormat="1" applyFont="1" applyFill="1" applyBorder="1" applyAlignment="1">
      <alignment horizontal="center" vertical="center" wrapText="1"/>
    </xf>
    <xf numFmtId="44" fontId="46" fillId="17" borderId="1" xfId="6" applyNumberFormat="1" applyFont="1" applyFill="1" applyBorder="1" applyAlignment="1">
      <alignment horizontal="center" vertical="center" wrapText="1"/>
    </xf>
    <xf numFmtId="43" fontId="46" fillId="17" borderId="1" xfId="13" applyFont="1" applyFill="1" applyBorder="1" applyAlignment="1">
      <alignment horizontal="center" vertical="center" wrapText="1"/>
    </xf>
    <xf numFmtId="44" fontId="46" fillId="17" borderId="5" xfId="6" applyNumberFormat="1" applyFont="1" applyFill="1" applyBorder="1" applyAlignment="1">
      <alignment horizontal="center" vertical="center" wrapText="1"/>
    </xf>
    <xf numFmtId="9" fontId="48" fillId="11" borderId="22" xfId="9" applyNumberFormat="1" applyFont="1" applyBorder="1" applyAlignment="1">
      <alignment horizontal="center" vertical="center"/>
    </xf>
    <xf numFmtId="9" fontId="49" fillId="10" borderId="16" xfId="8" applyNumberFormat="1" applyFont="1" applyBorder="1" applyAlignment="1">
      <alignment horizontal="center" vertical="center"/>
    </xf>
    <xf numFmtId="44" fontId="50" fillId="0" borderId="6" xfId="0" applyNumberFormat="1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43" fontId="50" fillId="0" borderId="4" xfId="13" applyFont="1" applyBorder="1" applyAlignment="1">
      <alignment horizontal="center" vertical="center"/>
    </xf>
    <xf numFmtId="0" fontId="51" fillId="12" borderId="4" xfId="11" applyFont="1" applyBorder="1" applyAlignment="1">
      <alignment horizontal="center" vertical="center"/>
    </xf>
    <xf numFmtId="44" fontId="50" fillId="0" borderId="7" xfId="0" applyNumberFormat="1" applyFont="1" applyBorder="1" applyAlignment="1">
      <alignment horizontal="center" vertical="center"/>
    </xf>
    <xf numFmtId="44" fontId="50" fillId="14" borderId="17" xfId="12" applyNumberFormat="1" applyFont="1" applyBorder="1" applyAlignment="1">
      <alignment horizontal="center" vertical="center" wrapText="1"/>
    </xf>
    <xf numFmtId="44" fontId="50" fillId="14" borderId="10" xfId="12" quotePrefix="1" applyNumberFormat="1" applyFont="1" applyBorder="1" applyAlignment="1">
      <alignment horizontal="center" vertical="center" wrapText="1"/>
    </xf>
    <xf numFmtId="44" fontId="25" fillId="2" borderId="12" xfId="0" applyNumberFormat="1" applyFont="1" applyFill="1" applyBorder="1" applyAlignment="1">
      <alignment vertical="top"/>
    </xf>
    <xf numFmtId="4" fontId="15" fillId="15" borderId="12" xfId="0" applyNumberFormat="1" applyFont="1" applyFill="1" applyBorder="1" applyAlignment="1">
      <alignment vertical="top"/>
    </xf>
    <xf numFmtId="4" fontId="15" fillId="15" borderId="14" xfId="0" applyNumberFormat="1" applyFont="1" applyFill="1" applyBorder="1" applyAlignment="1">
      <alignment vertical="top"/>
    </xf>
    <xf numFmtId="44" fontId="15" fillId="16" borderId="32" xfId="0" applyNumberFormat="1" applyFont="1" applyFill="1" applyBorder="1" applyAlignment="1">
      <alignment vertical="center"/>
    </xf>
    <xf numFmtId="44" fontId="15" fillId="16" borderId="27" xfId="0" applyNumberFormat="1" applyFont="1" applyFill="1" applyBorder="1" applyAlignment="1">
      <alignment vertical="center"/>
    </xf>
    <xf numFmtId="44" fontId="15" fillId="16" borderId="23" xfId="0" applyNumberFormat="1" applyFont="1" applyFill="1" applyBorder="1" applyAlignment="1">
      <alignment vertical="center"/>
    </xf>
    <xf numFmtId="44" fontId="16" fillId="2" borderId="28" xfId="0" applyNumberFormat="1" applyFont="1" applyFill="1" applyBorder="1" applyAlignment="1">
      <alignment horizontal="center" vertical="center" wrapText="1"/>
    </xf>
    <xf numFmtId="4" fontId="15" fillId="15" borderId="27" xfId="0" applyNumberFormat="1" applyFont="1" applyFill="1" applyBorder="1" applyAlignment="1">
      <alignment vertical="top"/>
    </xf>
    <xf numFmtId="44" fontId="15" fillId="16" borderId="25" xfId="0" applyNumberFormat="1" applyFont="1" applyFill="1" applyBorder="1" applyAlignment="1">
      <alignment vertical="center"/>
    </xf>
    <xf numFmtId="0" fontId="52" fillId="0" borderId="0" xfId="0" applyFont="1"/>
    <xf numFmtId="44" fontId="15" fillId="15" borderId="28" xfId="0" applyNumberFormat="1" applyFont="1" applyFill="1" applyBorder="1" applyAlignment="1">
      <alignment horizontal="center" vertical="center" wrapText="1"/>
    </xf>
    <xf numFmtId="44" fontId="39" fillId="15" borderId="12" xfId="0" applyNumberFormat="1" applyFont="1" applyFill="1" applyBorder="1" applyAlignment="1">
      <alignment horizontal="center" vertical="center" wrapText="1"/>
    </xf>
    <xf numFmtId="0" fontId="53" fillId="15" borderId="30" xfId="0" applyFont="1" applyFill="1" applyBorder="1" applyAlignment="1">
      <alignment horizontal="center" vertical="center" wrapText="1"/>
    </xf>
    <xf numFmtId="9" fontId="52" fillId="15" borderId="24" xfId="1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 wrapText="1"/>
    </xf>
    <xf numFmtId="44" fontId="15" fillId="16" borderId="31" xfId="0" applyNumberFormat="1" applyFont="1" applyFill="1" applyBorder="1" applyAlignment="1">
      <alignment vertical="center"/>
    </xf>
    <xf numFmtId="44" fontId="15" fillId="16" borderId="33" xfId="0" applyNumberFormat="1" applyFont="1" applyFill="1" applyBorder="1" applyAlignment="1">
      <alignment vertical="center"/>
    </xf>
    <xf numFmtId="44" fontId="15" fillId="16" borderId="11" xfId="0" applyNumberFormat="1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4" fontId="30" fillId="0" borderId="0" xfId="6" applyNumberFormat="1" applyFont="1" applyFill="1" applyBorder="1" applyAlignment="1">
      <alignment horizontal="center" vertical="center" wrapText="1"/>
    </xf>
    <xf numFmtId="43" fontId="30" fillId="0" borderId="0" xfId="13" applyFont="1" applyFill="1" applyBorder="1" applyAlignment="1">
      <alignment horizontal="center" vertical="center" wrapText="1"/>
    </xf>
    <xf numFmtId="9" fontId="27" fillId="0" borderId="0" xfId="9" applyNumberFormat="1" applyFont="1" applyFill="1" applyBorder="1" applyAlignment="1">
      <alignment horizontal="center" vertical="center"/>
    </xf>
    <xf numFmtId="9" fontId="28" fillId="0" borderId="0" xfId="8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13" fillId="7" borderId="28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164" fontId="15" fillId="9" borderId="24" xfId="0" applyNumberFormat="1" applyFont="1" applyFill="1" applyBorder="1" applyAlignment="1">
      <alignment vertical="center" wrapText="1"/>
    </xf>
    <xf numFmtId="164" fontId="15" fillId="9" borderId="26" xfId="0" applyNumberFormat="1" applyFont="1" applyFill="1" applyBorder="1" applyAlignment="1">
      <alignment vertical="center" wrapText="1"/>
    </xf>
    <xf numFmtId="164" fontId="15" fillId="9" borderId="11" xfId="0" applyNumberFormat="1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7" borderId="0" xfId="0" applyFont="1" applyFill="1" applyAlignment="1">
      <alignment vertical="center" wrapText="1"/>
    </xf>
    <xf numFmtId="3" fontId="12" fillId="2" borderId="0" xfId="0" applyNumberFormat="1" applyFont="1" applyFill="1" applyAlignment="1">
      <alignment vertical="center"/>
    </xf>
    <xf numFmtId="0" fontId="12" fillId="2" borderId="25" xfId="0" applyFont="1" applyFill="1" applyBorder="1" applyAlignment="1">
      <alignment vertical="center" wrapText="1"/>
    </xf>
    <xf numFmtId="3" fontId="12" fillId="2" borderId="25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 wrapText="1"/>
    </xf>
    <xf numFmtId="3" fontId="12" fillId="2" borderId="11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3" fontId="12" fillId="2" borderId="3" xfId="0" applyNumberFormat="1" applyFont="1" applyFill="1" applyBorder="1" applyAlignment="1">
      <alignment vertical="center"/>
    </xf>
    <xf numFmtId="3" fontId="12" fillId="2" borderId="31" xfId="0" applyNumberFormat="1" applyFont="1" applyFill="1" applyBorder="1" applyAlignment="1">
      <alignment vertical="center" wrapText="1"/>
    </xf>
    <xf numFmtId="44" fontId="15" fillId="15" borderId="30" xfId="0" applyNumberFormat="1" applyFont="1" applyFill="1" applyBorder="1" applyAlignment="1">
      <alignment horizontal="center" vertical="center" wrapText="1"/>
    </xf>
    <xf numFmtId="44" fontId="24" fillId="17" borderId="8" xfId="6" applyNumberFormat="1" applyFont="1" applyFill="1" applyBorder="1" applyAlignment="1">
      <alignment horizontal="center" vertical="center" wrapText="1"/>
    </xf>
    <xf numFmtId="44" fontId="24" fillId="17" borderId="1" xfId="6" applyNumberFormat="1" applyFont="1" applyFill="1" applyBorder="1" applyAlignment="1">
      <alignment horizontal="center" vertical="center" wrapText="1"/>
    </xf>
    <xf numFmtId="43" fontId="24" fillId="17" borderId="1" xfId="13" applyFont="1" applyFill="1" applyBorder="1" applyAlignment="1">
      <alignment horizontal="center" vertical="center" wrapText="1"/>
    </xf>
    <xf numFmtId="44" fontId="24" fillId="17" borderId="5" xfId="6" applyNumberFormat="1" applyFont="1" applyFill="1" applyBorder="1" applyAlignment="1">
      <alignment horizontal="center" vertical="center" wrapText="1"/>
    </xf>
    <xf numFmtId="9" fontId="55" fillId="11" borderId="22" xfId="9" applyNumberFormat="1" applyFont="1" applyBorder="1" applyAlignment="1">
      <alignment horizontal="center" vertical="center"/>
    </xf>
    <xf numFmtId="9" fontId="36" fillId="10" borderId="16" xfId="8" applyNumberFormat="1" applyFont="1" applyBorder="1" applyAlignment="1">
      <alignment horizontal="center" vertical="center"/>
    </xf>
    <xf numFmtId="44" fontId="12" fillId="0" borderId="6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43" fontId="12" fillId="0" borderId="4" xfId="13" applyFont="1" applyBorder="1" applyAlignment="1">
      <alignment horizontal="center" vertical="center"/>
    </xf>
    <xf numFmtId="0" fontId="35" fillId="12" borderId="4" xfId="11" applyFont="1" applyBorder="1" applyAlignment="1">
      <alignment horizontal="center" vertical="center"/>
    </xf>
    <xf numFmtId="44" fontId="12" fillId="0" borderId="7" xfId="0" applyNumberFormat="1" applyFont="1" applyBorder="1" applyAlignment="1">
      <alignment horizontal="center" vertical="center"/>
    </xf>
    <xf numFmtId="44" fontId="14" fillId="2" borderId="24" xfId="0" applyNumberFormat="1" applyFont="1" applyFill="1" applyBorder="1" applyAlignment="1">
      <alignment horizontal="center" vertical="center"/>
    </xf>
    <xf numFmtId="44" fontId="14" fillId="2" borderId="32" xfId="0" applyNumberFormat="1" applyFont="1" applyFill="1" applyBorder="1" applyAlignment="1">
      <alignment horizontal="center" vertical="center"/>
    </xf>
    <xf numFmtId="44" fontId="14" fillId="2" borderId="23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/>
    </xf>
    <xf numFmtId="44" fontId="14" fillId="2" borderId="28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top"/>
    </xf>
    <xf numFmtId="9" fontId="12" fillId="15" borderId="28" xfId="10" applyFont="1" applyFill="1" applyBorder="1" applyAlignment="1">
      <alignment horizontal="center" vertical="center"/>
    </xf>
    <xf numFmtId="164" fontId="15" fillId="9" borderId="26" xfId="0" applyNumberFormat="1" applyFont="1" applyFill="1" applyBorder="1" applyAlignment="1">
      <alignment vertical="center"/>
    </xf>
    <xf numFmtId="43" fontId="40" fillId="17" borderId="1" xfId="13" applyFont="1" applyFill="1" applyBorder="1" applyAlignment="1">
      <alignment horizontal="center" vertical="top" wrapText="1"/>
    </xf>
    <xf numFmtId="164" fontId="15" fillId="9" borderId="32" xfId="0" applyNumberFormat="1" applyFont="1" applyFill="1" applyBorder="1" applyAlignment="1">
      <alignment vertical="center" wrapText="1"/>
    </xf>
    <xf numFmtId="164" fontId="15" fillId="9" borderId="25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vertical="top" wrapText="1"/>
    </xf>
    <xf numFmtId="3" fontId="12" fillId="2" borderId="12" xfId="0" applyNumberFormat="1" applyFont="1" applyFill="1" applyBorder="1" applyAlignment="1">
      <alignment vertical="top"/>
    </xf>
    <xf numFmtId="3" fontId="12" fillId="2" borderId="12" xfId="0" applyNumberFormat="1" applyFont="1" applyFill="1" applyBorder="1" applyAlignment="1">
      <alignment vertical="top" wrapText="1"/>
    </xf>
    <xf numFmtId="0" fontId="33" fillId="0" borderId="28" xfId="0" applyFont="1" applyBorder="1" applyAlignment="1">
      <alignment horizontal="center" vertical="top" wrapText="1"/>
    </xf>
    <xf numFmtId="164" fontId="15" fillId="9" borderId="33" xfId="0" applyNumberFormat="1" applyFont="1" applyFill="1" applyBorder="1" applyAlignment="1">
      <alignment vertical="center" wrapText="1"/>
    </xf>
    <xf numFmtId="164" fontId="15" fillId="9" borderId="25" xfId="0" applyNumberFormat="1" applyFont="1" applyFill="1" applyBorder="1" applyAlignment="1">
      <alignment vertical="center"/>
    </xf>
    <xf numFmtId="164" fontId="15" fillId="9" borderId="33" xfId="0" applyNumberFormat="1" applyFont="1" applyFill="1" applyBorder="1" applyAlignment="1">
      <alignment vertical="center"/>
    </xf>
    <xf numFmtId="9" fontId="57" fillId="11" borderId="22" xfId="9" applyNumberFormat="1" applyFont="1" applyBorder="1" applyAlignment="1">
      <alignment horizontal="center" vertical="center"/>
    </xf>
    <xf numFmtId="9" fontId="58" fillId="10" borderId="16" xfId="8" applyNumberFormat="1" applyFont="1" applyBorder="1" applyAlignment="1">
      <alignment horizontal="center" vertical="center"/>
    </xf>
    <xf numFmtId="44" fontId="14" fillId="2" borderId="12" xfId="0" applyNumberFormat="1" applyFont="1" applyFill="1" applyBorder="1" applyAlignment="1">
      <alignment horizontal="center" vertical="center"/>
    </xf>
    <xf numFmtId="44" fontId="15" fillId="16" borderId="27" xfId="0" applyNumberFormat="1" applyFont="1" applyFill="1" applyBorder="1" applyAlignment="1">
      <alignment vertical="top"/>
    </xf>
    <xf numFmtId="44" fontId="15" fillId="16" borderId="11" xfId="0" applyNumberFormat="1" applyFont="1" applyFill="1" applyBorder="1" applyAlignment="1">
      <alignment vertical="top"/>
    </xf>
    <xf numFmtId="44" fontId="15" fillId="16" borderId="12" xfId="0" applyNumberFormat="1" applyFont="1" applyFill="1" applyBorder="1" applyAlignment="1">
      <alignment vertical="top"/>
    </xf>
    <xf numFmtId="3" fontId="12" fillId="2" borderId="12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vertical="top"/>
    </xf>
    <xf numFmtId="4" fontId="15" fillId="15" borderId="12" xfId="0" applyNumberFormat="1" applyFont="1" applyFill="1" applyBorder="1" applyAlignment="1">
      <alignment vertical="center" wrapText="1"/>
    </xf>
    <xf numFmtId="44" fontId="30" fillId="0" borderId="0" xfId="6" quotePrefix="1" applyNumberFormat="1" applyFont="1" applyFill="1" applyBorder="1" applyAlignment="1">
      <alignment horizontal="center" vertical="center" wrapText="1"/>
    </xf>
    <xf numFmtId="4" fontId="15" fillId="15" borderId="12" xfId="0" applyNumberFormat="1" applyFont="1" applyFill="1" applyBorder="1" applyAlignment="1">
      <alignment vertical="top" wrapText="1"/>
    </xf>
    <xf numFmtId="3" fontId="12" fillId="2" borderId="28" xfId="0" applyNumberFormat="1" applyFont="1" applyFill="1" applyBorder="1" applyAlignment="1">
      <alignment horizontal="center" vertical="center" wrapText="1"/>
    </xf>
    <xf numFmtId="4" fontId="15" fillId="15" borderId="28" xfId="0" applyNumberFormat="1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4" fontId="15" fillId="15" borderId="32" xfId="0" applyNumberFormat="1" applyFont="1" applyFill="1" applyBorder="1" applyAlignment="1">
      <alignment vertical="center" wrapText="1"/>
    </xf>
    <xf numFmtId="4" fontId="15" fillId="15" borderId="27" xfId="0" applyNumberFormat="1" applyFont="1" applyFill="1" applyBorder="1" applyAlignment="1">
      <alignment vertical="center" wrapText="1"/>
    </xf>
    <xf numFmtId="4" fontId="15" fillId="15" borderId="27" xfId="0" applyNumberFormat="1" applyFont="1" applyFill="1" applyBorder="1" applyAlignment="1">
      <alignment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top" wrapText="1"/>
    </xf>
    <xf numFmtId="0" fontId="12" fillId="2" borderId="25" xfId="0" applyFont="1" applyFill="1" applyBorder="1" applyAlignment="1">
      <alignment vertical="center"/>
    </xf>
    <xf numFmtId="0" fontId="13" fillId="7" borderId="25" xfId="0" applyFont="1" applyFill="1" applyBorder="1" applyAlignment="1">
      <alignment vertical="center" wrapText="1"/>
    </xf>
    <xf numFmtId="3" fontId="12" fillId="2" borderId="33" xfId="0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2" fillId="2" borderId="0" xfId="0" applyFont="1" applyFill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0" borderId="27" xfId="0" applyFont="1" applyBorder="1"/>
    <xf numFmtId="3" fontId="12" fillId="2" borderId="11" xfId="0" applyNumberFormat="1" applyFont="1" applyFill="1" applyBorder="1" applyAlignment="1">
      <alignment horizontal="center" wrapText="1"/>
    </xf>
    <xf numFmtId="3" fontId="12" fillId="2" borderId="12" xfId="0" applyNumberFormat="1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vertical="center" wrapText="1"/>
    </xf>
    <xf numFmtId="44" fontId="15" fillId="15" borderId="2" xfId="0" applyNumberFormat="1" applyFont="1" applyFill="1" applyBorder="1" applyAlignment="1">
      <alignment horizontal="center" vertical="top" wrapText="1"/>
    </xf>
    <xf numFmtId="44" fontId="15" fillId="15" borderId="12" xfId="0" applyNumberFormat="1" applyFont="1" applyFill="1" applyBorder="1" applyAlignment="1">
      <alignment horizontal="center" vertical="top" wrapText="1"/>
    </xf>
    <xf numFmtId="44" fontId="6" fillId="0" borderId="6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43" fontId="6" fillId="0" borderId="4" xfId="13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9" fillId="19" borderId="32" xfId="0" applyFont="1" applyFill="1" applyBorder="1" applyAlignment="1">
      <alignment vertical="center" wrapText="1"/>
    </xf>
    <xf numFmtId="0" fontId="59" fillId="19" borderId="27" xfId="0" applyFont="1" applyFill="1" applyBorder="1" applyAlignment="1">
      <alignment vertical="center" wrapText="1"/>
    </xf>
    <xf numFmtId="0" fontId="59" fillId="19" borderId="27" xfId="0" applyFont="1" applyFill="1" applyBorder="1" applyAlignment="1">
      <alignment vertical="top" wrapText="1"/>
    </xf>
    <xf numFmtId="0" fontId="12" fillId="2" borderId="32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3" fontId="12" fillId="2" borderId="11" xfId="0" applyNumberFormat="1" applyFont="1" applyFill="1" applyBorder="1" applyAlignment="1">
      <alignment vertical="center"/>
    </xf>
    <xf numFmtId="164" fontId="15" fillId="9" borderId="29" xfId="0" applyNumberFormat="1" applyFont="1" applyFill="1" applyBorder="1" applyAlignment="1">
      <alignment vertical="center"/>
    </xf>
    <xf numFmtId="44" fontId="61" fillId="17" borderId="8" xfId="6" applyNumberFormat="1" applyFont="1" applyFill="1" applyBorder="1" applyAlignment="1">
      <alignment horizontal="center" vertical="center" wrapText="1"/>
    </xf>
    <xf numFmtId="44" fontId="61" fillId="17" borderId="1" xfId="6" applyNumberFormat="1" applyFont="1" applyFill="1" applyBorder="1" applyAlignment="1">
      <alignment horizontal="center" vertical="center" wrapText="1"/>
    </xf>
    <xf numFmtId="43" fontId="61" fillId="17" borderId="1" xfId="13" applyFont="1" applyFill="1" applyBorder="1" applyAlignment="1">
      <alignment horizontal="center" vertical="center" wrapText="1"/>
    </xf>
    <xf numFmtId="44" fontId="61" fillId="17" borderId="5" xfId="6" applyNumberFormat="1" applyFont="1" applyFill="1" applyBorder="1" applyAlignment="1">
      <alignment horizontal="center" vertical="center" wrapText="1"/>
    </xf>
    <xf numFmtId="9" fontId="63" fillId="11" borderId="22" xfId="9" applyNumberFormat="1" applyFont="1" applyBorder="1" applyAlignment="1">
      <alignment horizontal="center" vertical="center"/>
    </xf>
    <xf numFmtId="9" fontId="64" fillId="10" borderId="16" xfId="8" applyNumberFormat="1" applyFont="1" applyBorder="1" applyAlignment="1">
      <alignment horizontal="center" vertical="center"/>
    </xf>
    <xf numFmtId="44" fontId="65" fillId="0" borderId="6" xfId="0" applyNumberFormat="1" applyFont="1" applyBorder="1" applyAlignment="1">
      <alignment horizontal="center" vertical="center"/>
    </xf>
    <xf numFmtId="2" fontId="65" fillId="0" borderId="4" xfId="0" applyNumberFormat="1" applyFont="1" applyBorder="1" applyAlignment="1">
      <alignment horizontal="center" vertical="center"/>
    </xf>
    <xf numFmtId="43" fontId="65" fillId="0" borderId="4" xfId="13" applyFont="1" applyBorder="1" applyAlignment="1">
      <alignment horizontal="center" vertical="center"/>
    </xf>
    <xf numFmtId="0" fontId="66" fillId="12" borderId="4" xfId="11" applyFont="1" applyBorder="1" applyAlignment="1">
      <alignment horizontal="center" vertical="center"/>
    </xf>
    <xf numFmtId="44" fontId="65" fillId="0" borderId="7" xfId="0" applyNumberFormat="1" applyFont="1" applyBorder="1" applyAlignment="1">
      <alignment horizontal="center" vertical="center"/>
    </xf>
    <xf numFmtId="44" fontId="65" fillId="14" borderId="17" xfId="12" applyNumberFormat="1" applyFont="1" applyBorder="1" applyAlignment="1">
      <alignment horizontal="center" vertical="center" wrapText="1"/>
    </xf>
    <xf numFmtId="44" fontId="65" fillId="14" borderId="10" xfId="12" quotePrefix="1" applyNumberFormat="1" applyFont="1" applyBorder="1" applyAlignment="1">
      <alignment horizontal="center" vertical="center" wrapText="1"/>
    </xf>
    <xf numFmtId="0" fontId="13" fillId="7" borderId="27" xfId="0" applyFont="1" applyFill="1" applyBorder="1" applyAlignment="1">
      <alignment vertical="top" wrapText="1"/>
    </xf>
    <xf numFmtId="44" fontId="14" fillId="2" borderId="27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44" fontId="15" fillId="15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164" fontId="44" fillId="0" borderId="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0" fillId="13" borderId="1" xfId="0" applyFill="1" applyBorder="1" applyAlignment="1">
      <alignment vertical="top"/>
    </xf>
    <xf numFmtId="0" fontId="0" fillId="13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44" fontId="15" fillId="15" borderId="24" xfId="0" applyNumberFormat="1" applyFont="1" applyFill="1" applyBorder="1" applyAlignment="1">
      <alignment horizontal="center" vertical="center" wrapText="1"/>
    </xf>
    <xf numFmtId="9" fontId="52" fillId="15" borderId="23" xfId="10" applyFont="1" applyFill="1" applyBorder="1" applyAlignment="1">
      <alignment horizontal="center" vertical="center"/>
    </xf>
    <xf numFmtId="0" fontId="53" fillId="15" borderId="31" xfId="0" applyFont="1" applyFill="1" applyBorder="1" applyAlignment="1">
      <alignment horizontal="center" vertical="center" wrapText="1"/>
    </xf>
    <xf numFmtId="0" fontId="4" fillId="20" borderId="0" xfId="0" applyFont="1" applyFill="1"/>
    <xf numFmtId="0" fontId="0" fillId="21" borderId="0" xfId="0" applyFill="1"/>
    <xf numFmtId="9" fontId="52" fillId="15" borderId="32" xfId="1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 wrapText="1"/>
    </xf>
    <xf numFmtId="44" fontId="65" fillId="0" borderId="0" xfId="0" applyNumberFormat="1" applyFont="1" applyAlignment="1">
      <alignment horizontal="center" vertical="center"/>
    </xf>
    <xf numFmtId="2" fontId="65" fillId="0" borderId="0" xfId="0" applyNumberFormat="1" applyFont="1" applyAlignment="1">
      <alignment horizontal="center" vertical="center"/>
    </xf>
    <xf numFmtId="43" fontId="65" fillId="0" borderId="0" xfId="13" applyFont="1" applyBorder="1" applyAlignment="1">
      <alignment horizontal="center" vertical="center"/>
    </xf>
    <xf numFmtId="0" fontId="66" fillId="0" borderId="0" xfId="11" applyFont="1" applyFill="1" applyBorder="1" applyAlignment="1">
      <alignment horizontal="center" vertical="center"/>
    </xf>
    <xf numFmtId="44" fontId="65" fillId="0" borderId="0" xfId="12" applyNumberFormat="1" applyFont="1" applyFill="1" applyBorder="1" applyAlignment="1">
      <alignment horizontal="center" vertical="center" wrapText="1"/>
    </xf>
    <xf numFmtId="44" fontId="65" fillId="0" borderId="0" xfId="12" quotePrefix="1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wrapText="1"/>
    </xf>
    <xf numFmtId="0" fontId="0" fillId="13" borderId="0" xfId="0" applyFill="1" applyAlignment="1">
      <alignment horizontal="left" vertical="top" wrapText="1"/>
    </xf>
    <xf numFmtId="0" fontId="0" fillId="13" borderId="0" xfId="0" applyFill="1" applyAlignment="1">
      <alignment horizontal="center" vertical="top" wrapText="1"/>
    </xf>
    <xf numFmtId="0" fontId="0" fillId="13" borderId="11" xfId="0" applyFill="1" applyBorder="1" applyAlignment="1">
      <alignment horizontal="center" vertical="top" wrapText="1"/>
    </xf>
    <xf numFmtId="0" fontId="6" fillId="13" borderId="0" xfId="0" applyFont="1" applyFill="1" applyAlignment="1">
      <alignment horizontal="left" vertical="top" wrapText="1"/>
    </xf>
    <xf numFmtId="0" fontId="6" fillId="13" borderId="11" xfId="0" applyFont="1" applyFill="1" applyBorder="1" applyAlignment="1">
      <alignment horizontal="left" vertical="top" wrapText="1"/>
    </xf>
    <xf numFmtId="44" fontId="46" fillId="17" borderId="20" xfId="6" applyNumberFormat="1" applyFont="1" applyFill="1" applyBorder="1" applyAlignment="1">
      <alignment horizontal="center" vertical="center" wrapText="1"/>
    </xf>
    <xf numFmtId="44" fontId="46" fillId="17" borderId="18" xfId="6" applyNumberFormat="1" applyFont="1" applyFill="1" applyBorder="1" applyAlignment="1">
      <alignment horizontal="center" vertical="center" wrapText="1"/>
    </xf>
    <xf numFmtId="44" fontId="46" fillId="17" borderId="19" xfId="6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top" wrapText="1"/>
    </xf>
    <xf numFmtId="164" fontId="15" fillId="9" borderId="32" xfId="0" applyNumberFormat="1" applyFont="1" applyFill="1" applyBorder="1" applyAlignment="1">
      <alignment horizontal="center" vertical="center" wrapText="1"/>
    </xf>
    <xf numFmtId="164" fontId="15" fillId="9" borderId="25" xfId="0" applyNumberFormat="1" applyFont="1" applyFill="1" applyBorder="1" applyAlignment="1">
      <alignment horizontal="center" vertical="center" wrapText="1"/>
    </xf>
    <xf numFmtId="164" fontId="15" fillId="9" borderId="26" xfId="0" applyNumberFormat="1" applyFont="1" applyFill="1" applyBorder="1" applyAlignment="1">
      <alignment horizontal="center" vertical="center" wrapText="1"/>
    </xf>
    <xf numFmtId="164" fontId="15" fillId="9" borderId="34" xfId="0" applyNumberFormat="1" applyFont="1" applyFill="1" applyBorder="1" applyAlignment="1">
      <alignment horizontal="center" vertical="center"/>
    </xf>
    <xf numFmtId="164" fontId="15" fillId="9" borderId="26" xfId="0" applyNumberFormat="1" applyFont="1" applyFill="1" applyBorder="1" applyAlignment="1">
      <alignment horizontal="center" vertical="center"/>
    </xf>
    <xf numFmtId="164" fontId="15" fillId="9" borderId="13" xfId="0" applyNumberFormat="1" applyFont="1" applyFill="1" applyBorder="1" applyAlignment="1">
      <alignment horizontal="center" vertical="center"/>
    </xf>
    <xf numFmtId="0" fontId="15" fillId="18" borderId="21" xfId="0" applyFont="1" applyFill="1" applyBorder="1" applyAlignment="1">
      <alignment horizontal="center" vertical="center" wrapText="1"/>
    </xf>
    <xf numFmtId="0" fontId="15" fillId="18" borderId="15" xfId="0" applyFont="1" applyFill="1" applyBorder="1" applyAlignment="1">
      <alignment horizontal="center" vertical="center" wrapText="1"/>
    </xf>
    <xf numFmtId="44" fontId="54" fillId="17" borderId="20" xfId="6" applyNumberFormat="1" applyFont="1" applyFill="1" applyBorder="1" applyAlignment="1">
      <alignment horizontal="center" vertical="center" wrapText="1"/>
    </xf>
    <xf numFmtId="44" fontId="54" fillId="17" borderId="18" xfId="6" applyNumberFormat="1" applyFont="1" applyFill="1" applyBorder="1" applyAlignment="1">
      <alignment horizontal="center" vertical="center" wrapText="1"/>
    </xf>
    <xf numFmtId="44" fontId="54" fillId="17" borderId="19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4" fontId="56" fillId="17" borderId="20" xfId="6" applyNumberFormat="1" applyFont="1" applyFill="1" applyBorder="1" applyAlignment="1">
      <alignment horizontal="center" vertical="center" wrapText="1"/>
    </xf>
    <xf numFmtId="44" fontId="56" fillId="17" borderId="18" xfId="6" applyNumberFormat="1" applyFont="1" applyFill="1" applyBorder="1" applyAlignment="1">
      <alignment horizontal="center" vertical="center" wrapText="1"/>
    </xf>
    <xf numFmtId="44" fontId="56" fillId="17" borderId="19" xfId="6" applyNumberFormat="1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left" vertical="center" wrapText="1"/>
    </xf>
    <xf numFmtId="164" fontId="15" fillId="9" borderId="24" xfId="0" applyNumberFormat="1" applyFont="1" applyFill="1" applyBorder="1" applyAlignment="1">
      <alignment horizontal="center" vertical="center" wrapText="1"/>
    </xf>
    <xf numFmtId="164" fontId="15" fillId="9" borderId="30" xfId="0" applyNumberFormat="1" applyFont="1" applyFill="1" applyBorder="1" applyAlignment="1">
      <alignment horizontal="center" vertical="center" wrapText="1"/>
    </xf>
    <xf numFmtId="0" fontId="41" fillId="18" borderId="21" xfId="0" applyFont="1" applyFill="1" applyBorder="1" applyAlignment="1">
      <alignment horizontal="center" vertical="center" wrapText="1"/>
    </xf>
    <xf numFmtId="0" fontId="41" fillId="18" borderId="15" xfId="0" applyFont="1" applyFill="1" applyBorder="1" applyAlignment="1">
      <alignment horizontal="center" vertical="center" wrapText="1"/>
    </xf>
    <xf numFmtId="44" fontId="40" fillId="17" borderId="20" xfId="6" applyNumberFormat="1" applyFont="1" applyFill="1" applyBorder="1" applyAlignment="1">
      <alignment horizontal="center" vertical="center" wrapText="1"/>
    </xf>
    <xf numFmtId="44" fontId="40" fillId="17" borderId="18" xfId="6" applyNumberFormat="1" applyFont="1" applyFill="1" applyBorder="1" applyAlignment="1">
      <alignment horizontal="center" vertical="center" wrapText="1"/>
    </xf>
    <xf numFmtId="44" fontId="40" fillId="17" borderId="19" xfId="6" applyNumberFormat="1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wrapText="1"/>
    </xf>
    <xf numFmtId="0" fontId="13" fillId="7" borderId="27" xfId="0" applyFont="1" applyFill="1" applyBorder="1" applyAlignment="1">
      <alignment horizontal="center" vertical="top" wrapText="1"/>
    </xf>
    <xf numFmtId="164" fontId="15" fillId="9" borderId="33" xfId="0" applyNumberFormat="1" applyFont="1" applyFill="1" applyBorder="1" applyAlignment="1">
      <alignment horizontal="center" vertical="center" wrapText="1"/>
    </xf>
    <xf numFmtId="164" fontId="15" fillId="9" borderId="23" xfId="0" applyNumberFormat="1" applyFont="1" applyFill="1" applyBorder="1" applyAlignment="1">
      <alignment horizontal="right" vertical="center" wrapText="1"/>
    </xf>
    <xf numFmtId="164" fontId="15" fillId="9" borderId="3" xfId="0" applyNumberFormat="1" applyFont="1" applyFill="1" applyBorder="1" applyAlignment="1">
      <alignment horizontal="right" vertical="center" wrapText="1"/>
    </xf>
    <xf numFmtId="164" fontId="15" fillId="9" borderId="31" xfId="0" applyNumberFormat="1" applyFont="1" applyFill="1" applyBorder="1" applyAlignment="1">
      <alignment horizontal="right" vertical="center" wrapText="1"/>
    </xf>
    <xf numFmtId="44" fontId="61" fillId="17" borderId="20" xfId="6" applyNumberFormat="1" applyFont="1" applyFill="1" applyBorder="1" applyAlignment="1">
      <alignment horizontal="center" vertical="center" wrapText="1"/>
    </xf>
    <xf numFmtId="44" fontId="61" fillId="17" borderId="18" xfId="6" applyNumberFormat="1" applyFont="1" applyFill="1" applyBorder="1" applyAlignment="1">
      <alignment horizontal="center" vertical="center" wrapText="1"/>
    </xf>
    <xf numFmtId="44" fontId="61" fillId="17" borderId="19" xfId="6" applyNumberFormat="1" applyFont="1" applyFill="1" applyBorder="1" applyAlignment="1">
      <alignment horizontal="center" vertical="center" wrapText="1"/>
    </xf>
    <xf numFmtId="0" fontId="62" fillId="18" borderId="21" xfId="0" applyFont="1" applyFill="1" applyBorder="1" applyAlignment="1">
      <alignment horizontal="center" vertical="center" wrapText="1"/>
    </xf>
    <xf numFmtId="0" fontId="62" fillId="18" borderId="15" xfId="0" applyFont="1" applyFill="1" applyBorder="1" applyAlignment="1">
      <alignment horizontal="center" vertical="center" wrapText="1"/>
    </xf>
    <xf numFmtId="44" fontId="31" fillId="17" borderId="20" xfId="6" applyNumberFormat="1" applyFont="1" applyFill="1" applyBorder="1" applyAlignment="1">
      <alignment horizontal="center" vertical="center" wrapText="1"/>
    </xf>
    <xf numFmtId="44" fontId="31" fillId="17" borderId="18" xfId="6" applyNumberFormat="1" applyFont="1" applyFill="1" applyBorder="1" applyAlignment="1">
      <alignment horizontal="center" vertical="center" wrapText="1"/>
    </xf>
    <xf numFmtId="44" fontId="31" fillId="17" borderId="19" xfId="6" applyNumberFormat="1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44" fontId="31" fillId="0" borderId="0" xfId="6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3" fillId="0" borderId="9" xfId="7" applyFont="1" applyAlignment="1">
      <alignment horizontal="center"/>
    </xf>
    <xf numFmtId="0" fontId="24" fillId="8" borderId="28" xfId="6" applyFont="1" applyBorder="1" applyAlignment="1">
      <alignment horizontal="center" vertical="center" wrapText="1"/>
    </xf>
    <xf numFmtId="0" fontId="24" fillId="8" borderId="2" xfId="6" applyFont="1" applyBorder="1" applyAlignment="1">
      <alignment horizontal="center" vertical="center" wrapText="1"/>
    </xf>
    <xf numFmtId="9" fontId="24" fillId="8" borderId="28" xfId="6" applyNumberFormat="1" applyFont="1" applyBorder="1" applyAlignment="1">
      <alignment horizontal="center" vertical="center" wrapText="1"/>
    </xf>
    <xf numFmtId="9" fontId="24" fillId="8" borderId="2" xfId="6" applyNumberFormat="1" applyFont="1" applyBorder="1" applyAlignment="1">
      <alignment horizontal="center" vertical="center" wrapText="1"/>
    </xf>
    <xf numFmtId="0" fontId="24" fillId="8" borderId="1" xfId="6" applyFont="1" applyBorder="1" applyAlignment="1">
      <alignment horizontal="center" vertical="center"/>
    </xf>
    <xf numFmtId="0" fontId="24" fillId="8" borderId="1" xfId="6" applyFont="1" applyBorder="1" applyAlignment="1">
      <alignment horizontal="center" vertical="center" wrapText="1"/>
    </xf>
    <xf numFmtId="44" fontId="24" fillId="8" borderId="1" xfId="6" applyNumberFormat="1" applyFont="1" applyBorder="1" applyAlignment="1">
      <alignment horizontal="center" vertical="center" wrapText="1"/>
    </xf>
    <xf numFmtId="44" fontId="24" fillId="8" borderId="24" xfId="6" applyNumberFormat="1" applyFont="1" applyBorder="1" applyAlignment="1">
      <alignment horizontal="center" vertical="center" wrapText="1"/>
    </xf>
    <xf numFmtId="9" fontId="24" fillId="8" borderId="25" xfId="6" applyNumberFormat="1" applyFont="1" applyBorder="1" applyAlignment="1">
      <alignment horizontal="center" vertical="center" wrapText="1"/>
    </xf>
    <xf numFmtId="9" fontId="24" fillId="8" borderId="0" xfId="6" applyNumberFormat="1" applyFont="1" applyBorder="1" applyAlignment="1">
      <alignment horizontal="center" vertical="center" wrapText="1"/>
    </xf>
    <xf numFmtId="0" fontId="24" fillId="8" borderId="28" xfId="6" applyFont="1" applyBorder="1" applyAlignment="1">
      <alignment horizontal="center" vertical="center"/>
    </xf>
    <xf numFmtId="0" fontId="24" fillId="8" borderId="2" xfId="6" applyFont="1" applyBorder="1" applyAlignment="1">
      <alignment horizontal="center" vertical="center"/>
    </xf>
    <xf numFmtId="0" fontId="47" fillId="18" borderId="21" xfId="0" applyFont="1" applyFill="1" applyBorder="1" applyAlignment="1">
      <alignment horizontal="center" vertical="center" wrapText="1"/>
    </xf>
    <xf numFmtId="0" fontId="47" fillId="18" borderId="15" xfId="0" applyFont="1" applyFill="1" applyBorder="1" applyAlignment="1">
      <alignment horizontal="center" vertical="center" wrapText="1"/>
    </xf>
    <xf numFmtId="164" fontId="15" fillId="9" borderId="24" xfId="0" applyNumberFormat="1" applyFont="1" applyFill="1" applyBorder="1" applyAlignment="1">
      <alignment horizontal="right" vertical="center" wrapText="1"/>
    </xf>
    <xf numFmtId="164" fontId="15" fillId="9" borderId="26" xfId="0" applyNumberFormat="1" applyFont="1" applyFill="1" applyBorder="1" applyAlignment="1">
      <alignment horizontal="right" vertical="center" wrapText="1"/>
    </xf>
    <xf numFmtId="0" fontId="67" fillId="8" borderId="21" xfId="6" applyFont="1" applyBorder="1" applyAlignment="1">
      <alignment horizontal="center" vertical="center" wrapText="1"/>
    </xf>
    <xf numFmtId="0" fontId="67" fillId="8" borderId="15" xfId="6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</cellXfs>
  <cellStyles count="16">
    <cellStyle name="20% - Ênfase4" xfId="12" builtinId="42"/>
    <cellStyle name="Bom" xfId="8" builtinId="26"/>
    <cellStyle name="Ênfase2" xfId="6" builtinId="33"/>
    <cellStyle name="Estilo 1" xfId="14" xr:uid="{FE3AD78E-A785-4E7B-AF59-A7A1637D7462}"/>
    <cellStyle name="Hiperlink" xfId="1" builtinId="8"/>
    <cellStyle name="Moeda 2" xfId="15" xr:uid="{86A4BA49-E73E-4F81-8EA1-A1D24B48D093}"/>
    <cellStyle name="Neutro" xfId="9" builtinId="28"/>
    <cellStyle name="Normal" xfId="0" builtinId="0"/>
    <cellStyle name="Normal 2" xfId="3" xr:uid="{00000000-0005-0000-0000-000009000000}"/>
    <cellStyle name="Porcentagem" xfId="10" builtinId="5"/>
    <cellStyle name="Porcentagem 2" xfId="5" xr:uid="{00000000-0005-0000-0000-00000B000000}"/>
    <cellStyle name="Porcentagem 3" xfId="4" xr:uid="{00000000-0005-0000-0000-00000C000000}"/>
    <cellStyle name="Ruim" xfId="11" builtinId="27"/>
    <cellStyle name="Título 1" xfId="7" builtinId="16"/>
    <cellStyle name="Vírgula" xfId="13" builtinId="3"/>
    <cellStyle name="Vírgula 2" xfId="2" xr:uid="{00000000-0005-0000-0000-000011000000}"/>
  </cellStyles>
  <dxfs count="1095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1026" name="AutoShape 2" descr="Álcool Étilico Hidratado 70° 1L TUPI">
          <a:extLst>
            <a:ext uri="{FF2B5EF4-FFF2-40B4-BE49-F238E27FC236}">
              <a16:creationId xmlns:a16="http://schemas.microsoft.com/office/drawing/2014/main" id="{EE825473-F743-5DFA-74DC-42E546D129CE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278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304800</xdr:rowOff>
    </xdr:to>
    <xdr:sp macro="" textlink="">
      <xdr:nvSpPr>
        <xdr:cNvPr id="1027" name="AutoShape 3" descr="Álcool Étilico Hidratado 70° 1L TUPI">
          <a:extLst>
            <a:ext uri="{FF2B5EF4-FFF2-40B4-BE49-F238E27FC236}">
              <a16:creationId xmlns:a16="http://schemas.microsoft.com/office/drawing/2014/main" id="{D7E61EC0-DE05-53BA-5B02-0E94626C0E36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74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304800</xdr:rowOff>
    </xdr:to>
    <xdr:sp macro="" textlink="">
      <xdr:nvSpPr>
        <xdr:cNvPr id="1028" name="AutoShape 4" descr="Álcool Étilico Hidratado 70° 1L TUPI">
          <a:extLst>
            <a:ext uri="{FF2B5EF4-FFF2-40B4-BE49-F238E27FC236}">
              <a16:creationId xmlns:a16="http://schemas.microsoft.com/office/drawing/2014/main" id="{0A631658-7285-2A2F-D3F5-D90246A0F6B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74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1029" name="AutoShape 5" descr="Álcool Étilico Hidratado 70° 1L TUPI">
          <a:extLst>
            <a:ext uri="{FF2B5EF4-FFF2-40B4-BE49-F238E27FC236}">
              <a16:creationId xmlns:a16="http://schemas.microsoft.com/office/drawing/2014/main" id="{5D3C03C4-A134-890E-BCBE-57D21968AF55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78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1030" name="AutoShape 6" descr="Álcool Étilico Hidratado 70° 1L TUPI">
          <a:extLst>
            <a:ext uri="{FF2B5EF4-FFF2-40B4-BE49-F238E27FC236}">
              <a16:creationId xmlns:a16="http://schemas.microsoft.com/office/drawing/2014/main" id="{363E9E19-3F2F-565A-E8FE-0E66FC22FF89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78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29" name="Imagem 28" descr="Jurisprudência">
          <a:extLst>
            <a:ext uri="{FF2B5EF4-FFF2-40B4-BE49-F238E27FC236}">
              <a16:creationId xmlns:a16="http://schemas.microsoft.com/office/drawing/2014/main" id="{F2010869-3195-4D14-BA30-EF876A9A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77142" cy="903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304800</xdr:colOff>
      <xdr:row>152</xdr:row>
      <xdr:rowOff>54798</xdr:rowOff>
    </xdr:to>
    <xdr:sp macro="" textlink="">
      <xdr:nvSpPr>
        <xdr:cNvPr id="30" name="AutoShape 2" descr="Álcool Étilico Hidratado 70° 1L TUPI">
          <a:extLst>
            <a:ext uri="{FF2B5EF4-FFF2-40B4-BE49-F238E27FC236}">
              <a16:creationId xmlns:a16="http://schemas.microsoft.com/office/drawing/2014/main" id="{649896C4-EE26-448D-8FFF-25EFF3D4A69B}"/>
            </a:ext>
          </a:extLst>
        </xdr:cNvPr>
        <xdr:cNvSpPr>
          <a:spLocks noChangeAspect="1" noChangeArrowheads="1"/>
        </xdr:cNvSpPr>
      </xdr:nvSpPr>
      <xdr:spPr bwMode="auto">
        <a:xfrm>
          <a:off x="0" y="379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226472</xdr:rowOff>
    </xdr:to>
    <xdr:sp macro="" textlink="">
      <xdr:nvSpPr>
        <xdr:cNvPr id="31" name="AutoShape 3" descr="Álcool Étilico Hidratado 70° 1L TUPI">
          <a:extLst>
            <a:ext uri="{FF2B5EF4-FFF2-40B4-BE49-F238E27FC236}">
              <a16:creationId xmlns:a16="http://schemas.microsoft.com/office/drawing/2014/main" id="{FE703F68-EBA0-413A-9D07-8F6AE66C14B2}"/>
            </a:ext>
          </a:extLst>
        </xdr:cNvPr>
        <xdr:cNvSpPr>
          <a:spLocks noChangeAspect="1" noChangeArrowheads="1"/>
        </xdr:cNvSpPr>
      </xdr:nvSpPr>
      <xdr:spPr bwMode="auto">
        <a:xfrm>
          <a:off x="0" y="3833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226472</xdr:rowOff>
    </xdr:to>
    <xdr:sp macro="" textlink="">
      <xdr:nvSpPr>
        <xdr:cNvPr id="32" name="AutoShape 4" descr="Álcool Étilico Hidratado 70° 1L TUPI">
          <a:extLst>
            <a:ext uri="{FF2B5EF4-FFF2-40B4-BE49-F238E27FC236}">
              <a16:creationId xmlns:a16="http://schemas.microsoft.com/office/drawing/2014/main" id="{F6FF45B3-79CB-4A53-8747-E986D24DF6BD}"/>
            </a:ext>
          </a:extLst>
        </xdr:cNvPr>
        <xdr:cNvSpPr>
          <a:spLocks noChangeAspect="1" noChangeArrowheads="1"/>
        </xdr:cNvSpPr>
      </xdr:nvSpPr>
      <xdr:spPr bwMode="auto">
        <a:xfrm>
          <a:off x="0" y="3833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304800</xdr:colOff>
      <xdr:row>152</xdr:row>
      <xdr:rowOff>54798</xdr:rowOff>
    </xdr:to>
    <xdr:sp macro="" textlink="">
      <xdr:nvSpPr>
        <xdr:cNvPr id="33" name="AutoShape 5" descr="Álcool Étilico Hidratado 70° 1L TUPI">
          <a:extLst>
            <a:ext uri="{FF2B5EF4-FFF2-40B4-BE49-F238E27FC236}">
              <a16:creationId xmlns:a16="http://schemas.microsoft.com/office/drawing/2014/main" id="{2DBADA64-76AD-47A2-A172-62F622F91136}"/>
            </a:ext>
          </a:extLst>
        </xdr:cNvPr>
        <xdr:cNvSpPr>
          <a:spLocks noChangeAspect="1" noChangeArrowheads="1"/>
        </xdr:cNvSpPr>
      </xdr:nvSpPr>
      <xdr:spPr bwMode="auto">
        <a:xfrm>
          <a:off x="0" y="379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151</xdr:row>
      <xdr:rowOff>33617</xdr:rowOff>
    </xdr:from>
    <xdr:to>
      <xdr:col>3</xdr:col>
      <xdr:colOff>226359</xdr:colOff>
      <xdr:row>152</xdr:row>
      <xdr:rowOff>92225</xdr:rowOff>
    </xdr:to>
    <xdr:sp macro="" textlink="">
      <xdr:nvSpPr>
        <xdr:cNvPr id="34" name="AutoShape 6" descr="Álcool Étilico Hidratado 70° 1L TUPI">
          <a:extLst>
            <a:ext uri="{FF2B5EF4-FFF2-40B4-BE49-F238E27FC236}">
              <a16:creationId xmlns:a16="http://schemas.microsoft.com/office/drawing/2014/main" id="{432A4C48-DE48-43FC-8E85-ADF72E1BFFD6}"/>
            </a:ext>
          </a:extLst>
        </xdr:cNvPr>
        <xdr:cNvSpPr>
          <a:spLocks noChangeAspect="1" noChangeArrowheads="1"/>
        </xdr:cNvSpPr>
      </xdr:nvSpPr>
      <xdr:spPr bwMode="auto">
        <a:xfrm>
          <a:off x="2297206" y="82744235"/>
          <a:ext cx="304800" cy="396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476249</xdr:colOff>
      <xdr:row>213</xdr:row>
      <xdr:rowOff>363311</xdr:rowOff>
    </xdr:from>
    <xdr:to>
      <xdr:col>21</xdr:col>
      <xdr:colOff>1543163</xdr:colOff>
      <xdr:row>213</xdr:row>
      <xdr:rowOff>620566</xdr:rowOff>
    </xdr:to>
    <xdr:sp macro="" textlink="">
      <xdr:nvSpPr>
        <xdr:cNvPr id="40" name="Seta: para a Esquerda 39">
          <a:extLst>
            <a:ext uri="{FF2B5EF4-FFF2-40B4-BE49-F238E27FC236}">
              <a16:creationId xmlns:a16="http://schemas.microsoft.com/office/drawing/2014/main" id="{8877F625-C3BF-40F5-8A98-850654D6AFAB}"/>
            </a:ext>
          </a:extLst>
        </xdr:cNvPr>
        <xdr:cNvSpPr/>
      </xdr:nvSpPr>
      <xdr:spPr>
        <a:xfrm rot="10800000">
          <a:off x="22900820" y="92660561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531222</xdr:colOff>
      <xdr:row>211</xdr:row>
      <xdr:rowOff>664574</xdr:rowOff>
    </xdr:from>
    <xdr:to>
      <xdr:col>21</xdr:col>
      <xdr:colOff>1541496</xdr:colOff>
      <xdr:row>213</xdr:row>
      <xdr:rowOff>135578</xdr:rowOff>
    </xdr:to>
    <xdr:pic>
      <xdr:nvPicPr>
        <xdr:cNvPr id="41" name="Imagem 40" descr="Estatisticas - ícones de computador grátis">
          <a:extLst>
            <a:ext uri="{FF2B5EF4-FFF2-40B4-BE49-F238E27FC236}">
              <a16:creationId xmlns:a16="http://schemas.microsoft.com/office/drawing/2014/main" id="{867BB4D3-30A0-42B8-988A-E505E339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8122" y="120489074"/>
          <a:ext cx="1021704" cy="101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76</xdr:row>
      <xdr:rowOff>0</xdr:rowOff>
    </xdr:from>
    <xdr:ext cx="304800" cy="304800"/>
    <xdr:sp macro="" textlink="">
      <xdr:nvSpPr>
        <xdr:cNvPr id="55" name="AutoShape 2" descr="Álcool Étilico Hidratado 70° 1L TUPI">
          <a:extLst>
            <a:ext uri="{FF2B5EF4-FFF2-40B4-BE49-F238E27FC236}">
              <a16:creationId xmlns:a16="http://schemas.microsoft.com/office/drawing/2014/main" id="{A3BDCF02-BB3A-41EF-B429-3BEAC63FE609}"/>
            </a:ext>
          </a:extLst>
        </xdr:cNvPr>
        <xdr:cNvSpPr>
          <a:spLocks noChangeAspect="1" noChangeArrowheads="1"/>
        </xdr:cNvSpPr>
      </xdr:nvSpPr>
      <xdr:spPr bwMode="auto">
        <a:xfrm>
          <a:off x="0" y="66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800"/>
    <xdr:sp macro="" textlink="">
      <xdr:nvSpPr>
        <xdr:cNvPr id="56" name="AutoShape 3" descr="Álcool Étilico Hidratado 70° 1L TUPI">
          <a:extLst>
            <a:ext uri="{FF2B5EF4-FFF2-40B4-BE49-F238E27FC236}">
              <a16:creationId xmlns:a16="http://schemas.microsoft.com/office/drawing/2014/main" id="{2C823556-0630-4BFF-8030-83D5BCD424A5}"/>
            </a:ext>
          </a:extLst>
        </xdr:cNvPr>
        <xdr:cNvSpPr>
          <a:spLocks noChangeAspect="1" noChangeArrowheads="1"/>
        </xdr:cNvSpPr>
      </xdr:nvSpPr>
      <xdr:spPr bwMode="auto">
        <a:xfrm>
          <a:off x="0" y="704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800"/>
    <xdr:sp macro="" textlink="">
      <xdr:nvSpPr>
        <xdr:cNvPr id="57" name="AutoShape 4" descr="Álcool Étilico Hidratado 70° 1L TUPI">
          <a:extLst>
            <a:ext uri="{FF2B5EF4-FFF2-40B4-BE49-F238E27FC236}">
              <a16:creationId xmlns:a16="http://schemas.microsoft.com/office/drawing/2014/main" id="{6A17B58A-0E83-43F9-B3A0-A03EC625217F}"/>
            </a:ext>
          </a:extLst>
        </xdr:cNvPr>
        <xdr:cNvSpPr>
          <a:spLocks noChangeAspect="1" noChangeArrowheads="1"/>
        </xdr:cNvSpPr>
      </xdr:nvSpPr>
      <xdr:spPr bwMode="auto">
        <a:xfrm>
          <a:off x="0" y="704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 macro="" textlink="">
      <xdr:nvSpPr>
        <xdr:cNvPr id="58" name="AutoShape 5" descr="Álcool Étilico Hidratado 70° 1L TUPI">
          <a:extLst>
            <a:ext uri="{FF2B5EF4-FFF2-40B4-BE49-F238E27FC236}">
              <a16:creationId xmlns:a16="http://schemas.microsoft.com/office/drawing/2014/main" id="{AD136319-4D07-4272-99E1-95C82FB1AF2E}"/>
            </a:ext>
          </a:extLst>
        </xdr:cNvPr>
        <xdr:cNvSpPr>
          <a:spLocks noChangeAspect="1" noChangeArrowheads="1"/>
        </xdr:cNvSpPr>
      </xdr:nvSpPr>
      <xdr:spPr bwMode="auto">
        <a:xfrm>
          <a:off x="0" y="66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21</xdr:col>
      <xdr:colOff>489858</xdr:colOff>
      <xdr:row>207</xdr:row>
      <xdr:rowOff>63952</xdr:rowOff>
    </xdr:from>
    <xdr:to>
      <xdr:col>21</xdr:col>
      <xdr:colOff>1556772</xdr:colOff>
      <xdr:row>207</xdr:row>
      <xdr:rowOff>321207</xdr:rowOff>
    </xdr:to>
    <xdr:sp macro="" textlink="">
      <xdr:nvSpPr>
        <xdr:cNvPr id="78" name="Seta: para a Esquerda 77">
          <a:extLst>
            <a:ext uri="{FF2B5EF4-FFF2-40B4-BE49-F238E27FC236}">
              <a16:creationId xmlns:a16="http://schemas.microsoft.com/office/drawing/2014/main" id="{C0088FD4-6CE2-46B3-91B4-3C09B00F781E}"/>
            </a:ext>
          </a:extLst>
        </xdr:cNvPr>
        <xdr:cNvSpPr/>
      </xdr:nvSpPr>
      <xdr:spPr>
        <a:xfrm rot="10800000">
          <a:off x="22914429" y="88496773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476251</xdr:colOff>
      <xdr:row>205</xdr:row>
      <xdr:rowOff>380999</xdr:rowOff>
    </xdr:from>
    <xdr:to>
      <xdr:col>21</xdr:col>
      <xdr:colOff>1503670</xdr:colOff>
      <xdr:row>207</xdr:row>
      <xdr:rowOff>311602</xdr:rowOff>
    </xdr:to>
    <xdr:pic>
      <xdr:nvPicPr>
        <xdr:cNvPr id="79" name="Imagem 78" descr="Estatisticas - ícones de computador grátis">
          <a:extLst>
            <a:ext uri="{FF2B5EF4-FFF2-40B4-BE49-F238E27FC236}">
              <a16:creationId xmlns:a16="http://schemas.microsoft.com/office/drawing/2014/main" id="{F08B1B28-93CD-486B-8DA0-2E13B7EA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0822" y="87330642"/>
          <a:ext cx="1023609" cy="102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559798</xdr:colOff>
      <xdr:row>198</xdr:row>
      <xdr:rowOff>16056</xdr:rowOff>
    </xdr:from>
    <xdr:to>
      <xdr:col>21</xdr:col>
      <xdr:colOff>1577692</xdr:colOff>
      <xdr:row>199</xdr:row>
      <xdr:rowOff>169766</xdr:rowOff>
    </xdr:to>
    <xdr:pic>
      <xdr:nvPicPr>
        <xdr:cNvPr id="81" name="Imagem 80" descr="Estatisticas - ícones de computador grátis">
          <a:extLst>
            <a:ext uri="{FF2B5EF4-FFF2-40B4-BE49-F238E27FC236}">
              <a16:creationId xmlns:a16="http://schemas.microsoft.com/office/drawing/2014/main" id="{0C08EB57-0314-459C-A3F3-FADB61A0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98" y="110944206"/>
          <a:ext cx="1017894" cy="1037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521696</xdr:colOff>
      <xdr:row>191</xdr:row>
      <xdr:rowOff>1142725</xdr:rowOff>
    </xdr:from>
    <xdr:to>
      <xdr:col>21</xdr:col>
      <xdr:colOff>1419224</xdr:colOff>
      <xdr:row>191</xdr:row>
      <xdr:rowOff>1409699</xdr:rowOff>
    </xdr:to>
    <xdr:sp macro="" textlink="">
      <xdr:nvSpPr>
        <xdr:cNvPr id="82" name="Seta: para a Esquerda 81">
          <a:extLst>
            <a:ext uri="{FF2B5EF4-FFF2-40B4-BE49-F238E27FC236}">
              <a16:creationId xmlns:a16="http://schemas.microsoft.com/office/drawing/2014/main" id="{708EE44F-17B5-4CF0-81D2-85C20CC9B9D2}"/>
            </a:ext>
          </a:extLst>
        </xdr:cNvPr>
        <xdr:cNvSpPr/>
      </xdr:nvSpPr>
      <xdr:spPr>
        <a:xfrm rot="10800000">
          <a:off x="17628596" y="108022750"/>
          <a:ext cx="897528" cy="26697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466180</xdr:colOff>
      <xdr:row>190</xdr:row>
      <xdr:rowOff>446858</xdr:rowOff>
    </xdr:from>
    <xdr:to>
      <xdr:col>21</xdr:col>
      <xdr:colOff>1501219</xdr:colOff>
      <xdr:row>191</xdr:row>
      <xdr:rowOff>575114</xdr:rowOff>
    </xdr:to>
    <xdr:pic>
      <xdr:nvPicPr>
        <xdr:cNvPr id="83" name="Imagem 82" descr="Estatisticas - ícones de computador grátis">
          <a:extLst>
            <a:ext uri="{FF2B5EF4-FFF2-40B4-BE49-F238E27FC236}">
              <a16:creationId xmlns:a16="http://schemas.microsoft.com/office/drawing/2014/main" id="{DAA4D3AE-D56F-4790-8470-926F5DF6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080" y="106869683"/>
          <a:ext cx="1027419" cy="101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557893</xdr:colOff>
      <xdr:row>185</xdr:row>
      <xdr:rowOff>417738</xdr:rowOff>
    </xdr:from>
    <xdr:to>
      <xdr:col>21</xdr:col>
      <xdr:colOff>1624807</xdr:colOff>
      <xdr:row>185</xdr:row>
      <xdr:rowOff>674993</xdr:rowOff>
    </xdr:to>
    <xdr:sp macro="" textlink="">
      <xdr:nvSpPr>
        <xdr:cNvPr id="84" name="Seta: para a Esquerda 83">
          <a:extLst>
            <a:ext uri="{FF2B5EF4-FFF2-40B4-BE49-F238E27FC236}">
              <a16:creationId xmlns:a16="http://schemas.microsoft.com/office/drawing/2014/main" id="{99F62988-9DFA-4562-8A51-5694C5292B5B}"/>
            </a:ext>
          </a:extLst>
        </xdr:cNvPr>
        <xdr:cNvSpPr/>
      </xdr:nvSpPr>
      <xdr:spPr>
        <a:xfrm rot="10800000">
          <a:off x="22982464" y="77828774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544286</xdr:colOff>
      <xdr:row>183</xdr:row>
      <xdr:rowOff>136072</xdr:rowOff>
    </xdr:from>
    <xdr:to>
      <xdr:col>21</xdr:col>
      <xdr:colOff>1581230</xdr:colOff>
      <xdr:row>185</xdr:row>
      <xdr:rowOff>134760</xdr:rowOff>
    </xdr:to>
    <xdr:pic>
      <xdr:nvPicPr>
        <xdr:cNvPr id="85" name="Imagem 84" descr="Estatisticas - ícones de computador grátis">
          <a:extLst>
            <a:ext uri="{FF2B5EF4-FFF2-40B4-BE49-F238E27FC236}">
              <a16:creationId xmlns:a16="http://schemas.microsoft.com/office/drawing/2014/main" id="{6556C220-8A55-426E-B794-4DDD9831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857" y="76662643"/>
          <a:ext cx="1023609" cy="102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462642</xdr:colOff>
      <xdr:row>177</xdr:row>
      <xdr:rowOff>308881</xdr:rowOff>
    </xdr:from>
    <xdr:to>
      <xdr:col>21</xdr:col>
      <xdr:colOff>1529556</xdr:colOff>
      <xdr:row>177</xdr:row>
      <xdr:rowOff>566136</xdr:rowOff>
    </xdr:to>
    <xdr:sp macro="" textlink="">
      <xdr:nvSpPr>
        <xdr:cNvPr id="86" name="Seta: para a Esquerda 85">
          <a:extLst>
            <a:ext uri="{FF2B5EF4-FFF2-40B4-BE49-F238E27FC236}">
              <a16:creationId xmlns:a16="http://schemas.microsoft.com/office/drawing/2014/main" id="{1138DC1B-EAD0-4363-B1E7-4BAF6F76B081}"/>
            </a:ext>
          </a:extLst>
        </xdr:cNvPr>
        <xdr:cNvSpPr/>
      </xdr:nvSpPr>
      <xdr:spPr>
        <a:xfrm rot="10800000">
          <a:off x="22887213" y="74182060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449035</xdr:colOff>
      <xdr:row>175</xdr:row>
      <xdr:rowOff>27215</xdr:rowOff>
    </xdr:from>
    <xdr:to>
      <xdr:col>21</xdr:col>
      <xdr:colOff>1468834</xdr:colOff>
      <xdr:row>176</xdr:row>
      <xdr:rowOff>549773</xdr:rowOff>
    </xdr:to>
    <xdr:pic>
      <xdr:nvPicPr>
        <xdr:cNvPr id="87" name="Imagem 86" descr="Estatisticas - ícones de computador grátis">
          <a:extLst>
            <a:ext uri="{FF2B5EF4-FFF2-40B4-BE49-F238E27FC236}">
              <a16:creationId xmlns:a16="http://schemas.microsoft.com/office/drawing/2014/main" id="{278F3220-12F7-47F2-B44E-B2A82AF9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73606" y="73015929"/>
          <a:ext cx="1023609" cy="102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721178</xdr:colOff>
      <xdr:row>169</xdr:row>
      <xdr:rowOff>884384</xdr:rowOff>
    </xdr:from>
    <xdr:to>
      <xdr:col>21</xdr:col>
      <xdr:colOff>1788092</xdr:colOff>
      <xdr:row>169</xdr:row>
      <xdr:rowOff>1139734</xdr:rowOff>
    </xdr:to>
    <xdr:sp macro="" textlink="">
      <xdr:nvSpPr>
        <xdr:cNvPr id="88" name="Seta: para a Esquerda 87">
          <a:extLst>
            <a:ext uri="{FF2B5EF4-FFF2-40B4-BE49-F238E27FC236}">
              <a16:creationId xmlns:a16="http://schemas.microsoft.com/office/drawing/2014/main" id="{A00EA58E-2375-49E6-81B6-3A01C7AFC3B8}"/>
            </a:ext>
          </a:extLst>
        </xdr:cNvPr>
        <xdr:cNvSpPr/>
      </xdr:nvSpPr>
      <xdr:spPr>
        <a:xfrm rot="10800000">
          <a:off x="17843766" y="94700031"/>
          <a:ext cx="1066914" cy="255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548782</xdr:colOff>
      <xdr:row>168</xdr:row>
      <xdr:rowOff>376086</xdr:rowOff>
    </xdr:from>
    <xdr:to>
      <xdr:col>21</xdr:col>
      <xdr:colOff>1583821</xdr:colOff>
      <xdr:row>169</xdr:row>
      <xdr:rowOff>761650</xdr:rowOff>
    </xdr:to>
    <xdr:pic>
      <xdr:nvPicPr>
        <xdr:cNvPr id="89" name="Imagem 88" descr="Estatisticas - ícones de computador grátis">
          <a:extLst>
            <a:ext uri="{FF2B5EF4-FFF2-40B4-BE49-F238E27FC236}">
              <a16:creationId xmlns:a16="http://schemas.microsoft.com/office/drawing/2014/main" id="{FDD443BE-396D-4DEC-A368-B2456613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1370" y="93496968"/>
          <a:ext cx="1027419" cy="1080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510364</xdr:colOff>
      <xdr:row>162</xdr:row>
      <xdr:rowOff>565622</xdr:rowOff>
    </xdr:from>
    <xdr:to>
      <xdr:col>21</xdr:col>
      <xdr:colOff>1577278</xdr:colOff>
      <xdr:row>162</xdr:row>
      <xdr:rowOff>820972</xdr:rowOff>
    </xdr:to>
    <xdr:sp macro="" textlink="">
      <xdr:nvSpPr>
        <xdr:cNvPr id="90" name="Seta: para a Esquerda 89">
          <a:extLst>
            <a:ext uri="{FF2B5EF4-FFF2-40B4-BE49-F238E27FC236}">
              <a16:creationId xmlns:a16="http://schemas.microsoft.com/office/drawing/2014/main" id="{516EC3B7-7AA4-456E-A179-05FB568D9072}"/>
            </a:ext>
          </a:extLst>
        </xdr:cNvPr>
        <xdr:cNvSpPr/>
      </xdr:nvSpPr>
      <xdr:spPr>
        <a:xfrm rot="10800000">
          <a:off x="17632952" y="89562740"/>
          <a:ext cx="1066914" cy="255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504154</xdr:colOff>
      <xdr:row>161</xdr:row>
      <xdr:rowOff>324584</xdr:rowOff>
    </xdr:from>
    <xdr:to>
      <xdr:col>21</xdr:col>
      <xdr:colOff>1544908</xdr:colOff>
      <xdr:row>162</xdr:row>
      <xdr:rowOff>511575</xdr:rowOff>
    </xdr:to>
    <xdr:pic>
      <xdr:nvPicPr>
        <xdr:cNvPr id="91" name="Imagem 90" descr="Estatisticas - ícones de computador grátis">
          <a:extLst>
            <a:ext uri="{FF2B5EF4-FFF2-40B4-BE49-F238E27FC236}">
              <a16:creationId xmlns:a16="http://schemas.microsoft.com/office/drawing/2014/main" id="{E2DF5093-EA7F-4BA4-BAFE-C6FE617D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6742" y="88458849"/>
          <a:ext cx="1031229" cy="1053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562087</xdr:colOff>
      <xdr:row>152</xdr:row>
      <xdr:rowOff>614338</xdr:rowOff>
    </xdr:from>
    <xdr:to>
      <xdr:col>21</xdr:col>
      <xdr:colOff>1629001</xdr:colOff>
      <xdr:row>152</xdr:row>
      <xdr:rowOff>869688</xdr:rowOff>
    </xdr:to>
    <xdr:sp macro="" textlink="">
      <xdr:nvSpPr>
        <xdr:cNvPr id="92" name="Seta: para a Esquerda 91">
          <a:extLst>
            <a:ext uri="{FF2B5EF4-FFF2-40B4-BE49-F238E27FC236}">
              <a16:creationId xmlns:a16="http://schemas.microsoft.com/office/drawing/2014/main" id="{73C42FDE-D01F-460F-8350-0C009C71244D}"/>
            </a:ext>
          </a:extLst>
        </xdr:cNvPr>
        <xdr:cNvSpPr/>
      </xdr:nvSpPr>
      <xdr:spPr>
        <a:xfrm rot="10800000">
          <a:off x="17684675" y="83874044"/>
          <a:ext cx="1066914" cy="255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714888</xdr:colOff>
      <xdr:row>151</xdr:row>
      <xdr:rowOff>284261</xdr:rowOff>
    </xdr:from>
    <xdr:to>
      <xdr:col>21</xdr:col>
      <xdr:colOff>1730877</xdr:colOff>
      <xdr:row>153</xdr:row>
      <xdr:rowOff>95138</xdr:rowOff>
    </xdr:to>
    <xdr:pic>
      <xdr:nvPicPr>
        <xdr:cNvPr id="93" name="Imagem 92" descr="Estatisticas - ícones de computador grátis">
          <a:extLst>
            <a:ext uri="{FF2B5EF4-FFF2-40B4-BE49-F238E27FC236}">
              <a16:creationId xmlns:a16="http://schemas.microsoft.com/office/drawing/2014/main" id="{6D879DEE-03BD-42EA-A6B3-E9117054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7476" y="82994879"/>
          <a:ext cx="1015989" cy="1043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636526</xdr:colOff>
      <xdr:row>146</xdr:row>
      <xdr:rowOff>441256</xdr:rowOff>
    </xdr:from>
    <xdr:to>
      <xdr:col>21</xdr:col>
      <xdr:colOff>1703440</xdr:colOff>
      <xdr:row>146</xdr:row>
      <xdr:rowOff>696606</xdr:rowOff>
    </xdr:to>
    <xdr:sp macro="" textlink="">
      <xdr:nvSpPr>
        <xdr:cNvPr id="94" name="Seta: para a Esquerda 93">
          <a:extLst>
            <a:ext uri="{FF2B5EF4-FFF2-40B4-BE49-F238E27FC236}">
              <a16:creationId xmlns:a16="http://schemas.microsoft.com/office/drawing/2014/main" id="{29FD4DD2-B145-46C7-9659-68B4C1999290}"/>
            </a:ext>
          </a:extLst>
        </xdr:cNvPr>
        <xdr:cNvSpPr/>
      </xdr:nvSpPr>
      <xdr:spPr>
        <a:xfrm rot="10800000">
          <a:off x="17759114" y="80126285"/>
          <a:ext cx="1066914" cy="255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651045</xdr:colOff>
      <xdr:row>144</xdr:row>
      <xdr:rowOff>344485</xdr:rowOff>
    </xdr:from>
    <xdr:to>
      <xdr:col>21</xdr:col>
      <xdr:colOff>1672749</xdr:colOff>
      <xdr:row>146</xdr:row>
      <xdr:rowOff>210269</xdr:rowOff>
    </xdr:to>
    <xdr:pic>
      <xdr:nvPicPr>
        <xdr:cNvPr id="95" name="Imagem 94" descr="Estatisticas - ícones de computador grátis">
          <a:extLst>
            <a:ext uri="{FF2B5EF4-FFF2-40B4-BE49-F238E27FC236}">
              <a16:creationId xmlns:a16="http://schemas.microsoft.com/office/drawing/2014/main" id="{7053FCF8-1C4A-4BF0-8718-7CC6ACEE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3633" y="79121838"/>
          <a:ext cx="1021704" cy="763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657144</xdr:colOff>
      <xdr:row>136</xdr:row>
      <xdr:rowOff>613233</xdr:rowOff>
    </xdr:from>
    <xdr:to>
      <xdr:col>21</xdr:col>
      <xdr:colOff>1724058</xdr:colOff>
      <xdr:row>136</xdr:row>
      <xdr:rowOff>878108</xdr:rowOff>
    </xdr:to>
    <xdr:sp macro="" textlink="">
      <xdr:nvSpPr>
        <xdr:cNvPr id="96" name="Seta: para a Esquerda 95">
          <a:extLst>
            <a:ext uri="{FF2B5EF4-FFF2-40B4-BE49-F238E27FC236}">
              <a16:creationId xmlns:a16="http://schemas.microsoft.com/office/drawing/2014/main" id="{F5CF7D96-6137-47E6-92D2-37E167BC482C}"/>
            </a:ext>
          </a:extLst>
        </xdr:cNvPr>
        <xdr:cNvSpPr/>
      </xdr:nvSpPr>
      <xdr:spPr>
        <a:xfrm rot="10800000">
          <a:off x="17779732" y="75434909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579888</xdr:colOff>
      <xdr:row>135</xdr:row>
      <xdr:rowOff>218932</xdr:rowOff>
    </xdr:from>
    <xdr:to>
      <xdr:col>21</xdr:col>
      <xdr:colOff>1620642</xdr:colOff>
      <xdr:row>136</xdr:row>
      <xdr:rowOff>536780</xdr:rowOff>
    </xdr:to>
    <xdr:pic>
      <xdr:nvPicPr>
        <xdr:cNvPr id="97" name="Imagem 96" descr="Estatisticas - ícones de computador grátis">
          <a:extLst>
            <a:ext uri="{FF2B5EF4-FFF2-40B4-BE49-F238E27FC236}">
              <a16:creationId xmlns:a16="http://schemas.microsoft.com/office/drawing/2014/main" id="{2F76D759-2871-4BE8-9D77-B5A26390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2476" y="74357050"/>
          <a:ext cx="1027419" cy="1001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462643</xdr:colOff>
      <xdr:row>127</xdr:row>
      <xdr:rowOff>118381</xdr:rowOff>
    </xdr:from>
    <xdr:to>
      <xdr:col>21</xdr:col>
      <xdr:colOff>1529557</xdr:colOff>
      <xdr:row>127</xdr:row>
      <xdr:rowOff>375636</xdr:rowOff>
    </xdr:to>
    <xdr:sp macro="" textlink="">
      <xdr:nvSpPr>
        <xdr:cNvPr id="98" name="Seta: para a Esquerda 97">
          <a:extLst>
            <a:ext uri="{FF2B5EF4-FFF2-40B4-BE49-F238E27FC236}">
              <a16:creationId xmlns:a16="http://schemas.microsoft.com/office/drawing/2014/main" id="{F75069CE-E31B-448B-A606-038E8E43A6A2}"/>
            </a:ext>
          </a:extLst>
        </xdr:cNvPr>
        <xdr:cNvSpPr/>
      </xdr:nvSpPr>
      <xdr:spPr>
        <a:xfrm rot="10800000">
          <a:off x="22887214" y="52301774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449036</xdr:colOff>
      <xdr:row>125</xdr:row>
      <xdr:rowOff>489857</xdr:rowOff>
    </xdr:from>
    <xdr:to>
      <xdr:col>21</xdr:col>
      <xdr:colOff>1468835</xdr:colOff>
      <xdr:row>127</xdr:row>
      <xdr:rowOff>282598</xdr:rowOff>
    </xdr:to>
    <xdr:pic>
      <xdr:nvPicPr>
        <xdr:cNvPr id="99" name="Imagem 98" descr="Estatisticas - ícones de computador grátis">
          <a:extLst>
            <a:ext uri="{FF2B5EF4-FFF2-40B4-BE49-F238E27FC236}">
              <a16:creationId xmlns:a16="http://schemas.microsoft.com/office/drawing/2014/main" id="{374C0AE5-F4D4-44DC-B76A-5355A37C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73607" y="51135643"/>
          <a:ext cx="1023609" cy="102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517071</xdr:colOff>
      <xdr:row>118</xdr:row>
      <xdr:rowOff>227239</xdr:rowOff>
    </xdr:from>
    <xdr:to>
      <xdr:col>21</xdr:col>
      <xdr:colOff>1583985</xdr:colOff>
      <xdr:row>118</xdr:row>
      <xdr:rowOff>484494</xdr:rowOff>
    </xdr:to>
    <xdr:sp macro="" textlink="">
      <xdr:nvSpPr>
        <xdr:cNvPr id="100" name="Seta: para a Esquerda 99">
          <a:extLst>
            <a:ext uri="{FF2B5EF4-FFF2-40B4-BE49-F238E27FC236}">
              <a16:creationId xmlns:a16="http://schemas.microsoft.com/office/drawing/2014/main" id="{EAC7DBCB-C88F-473A-9A86-DF2DF1D0E42C}"/>
            </a:ext>
          </a:extLst>
        </xdr:cNvPr>
        <xdr:cNvSpPr/>
      </xdr:nvSpPr>
      <xdr:spPr>
        <a:xfrm rot="10800000">
          <a:off x="22941642" y="4843734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595016</xdr:colOff>
      <xdr:row>116</xdr:row>
      <xdr:rowOff>271839</xdr:rowOff>
    </xdr:from>
    <xdr:to>
      <xdr:col>21</xdr:col>
      <xdr:colOff>1620530</xdr:colOff>
      <xdr:row>118</xdr:row>
      <xdr:rowOff>134761</xdr:rowOff>
    </xdr:to>
    <xdr:pic>
      <xdr:nvPicPr>
        <xdr:cNvPr id="101" name="Imagem 100" descr="Estatisticas - ícones de computador grátis">
          <a:extLst>
            <a:ext uri="{FF2B5EF4-FFF2-40B4-BE49-F238E27FC236}">
              <a16:creationId xmlns:a16="http://schemas.microsoft.com/office/drawing/2014/main" id="{C68A1D9C-5F0E-4DB5-87D3-CF13C4DD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7604" y="63439398"/>
          <a:ext cx="1021704" cy="107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557892</xdr:colOff>
      <xdr:row>110</xdr:row>
      <xdr:rowOff>159203</xdr:rowOff>
    </xdr:from>
    <xdr:to>
      <xdr:col>21</xdr:col>
      <xdr:colOff>1624806</xdr:colOff>
      <xdr:row>110</xdr:row>
      <xdr:rowOff>416458</xdr:rowOff>
    </xdr:to>
    <xdr:sp macro="" textlink="">
      <xdr:nvSpPr>
        <xdr:cNvPr id="102" name="Seta: para a Esquerda 101">
          <a:extLst>
            <a:ext uri="{FF2B5EF4-FFF2-40B4-BE49-F238E27FC236}">
              <a16:creationId xmlns:a16="http://schemas.microsoft.com/office/drawing/2014/main" id="{DBDA3C68-41C2-4002-92BD-E04713E10344}"/>
            </a:ext>
          </a:extLst>
        </xdr:cNvPr>
        <xdr:cNvSpPr/>
      </xdr:nvSpPr>
      <xdr:spPr>
        <a:xfrm rot="10800000">
          <a:off x="22982463" y="45185239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544285</xdr:colOff>
      <xdr:row>107</xdr:row>
      <xdr:rowOff>149679</xdr:rowOff>
    </xdr:from>
    <xdr:to>
      <xdr:col>21</xdr:col>
      <xdr:colOff>1581229</xdr:colOff>
      <xdr:row>109</xdr:row>
      <xdr:rowOff>398645</xdr:rowOff>
    </xdr:to>
    <xdr:pic>
      <xdr:nvPicPr>
        <xdr:cNvPr id="103" name="Imagem 102" descr="Estatisticas - ícones de computador grátis">
          <a:extLst>
            <a:ext uri="{FF2B5EF4-FFF2-40B4-BE49-F238E27FC236}">
              <a16:creationId xmlns:a16="http://schemas.microsoft.com/office/drawing/2014/main" id="{66061B10-4C5C-4497-92E7-B56EEC64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856" y="44019108"/>
          <a:ext cx="1023609" cy="102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677363</xdr:colOff>
      <xdr:row>103</xdr:row>
      <xdr:rowOff>589188</xdr:rowOff>
    </xdr:from>
    <xdr:to>
      <xdr:col>21</xdr:col>
      <xdr:colOff>1744277</xdr:colOff>
      <xdr:row>104</xdr:row>
      <xdr:rowOff>111113</xdr:rowOff>
    </xdr:to>
    <xdr:sp macro="" textlink="">
      <xdr:nvSpPr>
        <xdr:cNvPr id="104" name="Seta: para a Esquerda 103">
          <a:extLst>
            <a:ext uri="{FF2B5EF4-FFF2-40B4-BE49-F238E27FC236}">
              <a16:creationId xmlns:a16="http://schemas.microsoft.com/office/drawing/2014/main" id="{2AC9D48A-44D5-4C8E-8B27-55BE911D6BC6}"/>
            </a:ext>
          </a:extLst>
        </xdr:cNvPr>
        <xdr:cNvSpPr/>
      </xdr:nvSpPr>
      <xdr:spPr>
        <a:xfrm rot="10800000">
          <a:off x="17784263" y="57434388"/>
          <a:ext cx="1066914" cy="255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640896</xdr:colOff>
      <xdr:row>101</xdr:row>
      <xdr:rowOff>511084</xdr:rowOff>
    </xdr:from>
    <xdr:to>
      <xdr:col>21</xdr:col>
      <xdr:colOff>1660695</xdr:colOff>
      <xdr:row>103</xdr:row>
      <xdr:rowOff>169497</xdr:rowOff>
    </xdr:to>
    <xdr:pic>
      <xdr:nvPicPr>
        <xdr:cNvPr id="105" name="Imagem 104" descr="Estatisticas - ícones de computador grátis">
          <a:extLst>
            <a:ext uri="{FF2B5EF4-FFF2-40B4-BE49-F238E27FC236}">
              <a16:creationId xmlns:a16="http://schemas.microsoft.com/office/drawing/2014/main" id="{07491E36-4FB9-446A-84FF-2C530BE5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7796" y="56251384"/>
          <a:ext cx="1023609" cy="1068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707572</xdr:colOff>
      <xdr:row>92</xdr:row>
      <xdr:rowOff>329566</xdr:rowOff>
    </xdr:from>
    <xdr:to>
      <xdr:col>21</xdr:col>
      <xdr:colOff>1731181</xdr:colOff>
      <xdr:row>93</xdr:row>
      <xdr:rowOff>627337</xdr:rowOff>
    </xdr:to>
    <xdr:pic>
      <xdr:nvPicPr>
        <xdr:cNvPr id="107" name="Imagem 106" descr="Estatisticas - ícones de computador grátis">
          <a:extLst>
            <a:ext uri="{FF2B5EF4-FFF2-40B4-BE49-F238E27FC236}">
              <a16:creationId xmlns:a16="http://schemas.microsoft.com/office/drawing/2014/main" id="{D5ACFAD9-10C4-4355-BF39-ADB785DC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4472" y="51574066"/>
          <a:ext cx="1023609" cy="1012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526321</xdr:colOff>
      <xdr:row>83</xdr:row>
      <xdr:rowOff>409574</xdr:rowOff>
    </xdr:from>
    <xdr:to>
      <xdr:col>21</xdr:col>
      <xdr:colOff>1701165</xdr:colOff>
      <xdr:row>84</xdr:row>
      <xdr:rowOff>69744</xdr:rowOff>
    </xdr:to>
    <xdr:sp macro="" textlink="">
      <xdr:nvSpPr>
        <xdr:cNvPr id="108" name="Seta: para a Esquerda 107">
          <a:extLst>
            <a:ext uri="{FF2B5EF4-FFF2-40B4-BE49-F238E27FC236}">
              <a16:creationId xmlns:a16="http://schemas.microsoft.com/office/drawing/2014/main" id="{12B77707-82B9-4512-9D95-BA02976C8A4A}"/>
            </a:ext>
          </a:extLst>
        </xdr:cNvPr>
        <xdr:cNvSpPr/>
      </xdr:nvSpPr>
      <xdr:spPr>
        <a:xfrm rot="10800000">
          <a:off x="17633221" y="46967774"/>
          <a:ext cx="1174844" cy="3269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455567</xdr:colOff>
      <xdr:row>82</xdr:row>
      <xdr:rowOff>107496</xdr:rowOff>
    </xdr:from>
    <xdr:to>
      <xdr:col>21</xdr:col>
      <xdr:colOff>1486796</xdr:colOff>
      <xdr:row>83</xdr:row>
      <xdr:rowOff>321945</xdr:rowOff>
    </xdr:to>
    <xdr:pic>
      <xdr:nvPicPr>
        <xdr:cNvPr id="109" name="Imagem 108" descr="Estatisticas - ícones de computador grátis">
          <a:extLst>
            <a:ext uri="{FF2B5EF4-FFF2-40B4-BE49-F238E27FC236}">
              <a16:creationId xmlns:a16="http://schemas.microsoft.com/office/drawing/2014/main" id="{8AC9E5F9-38DE-49FC-B722-2E3A73D3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2467" y="46065621"/>
          <a:ext cx="1031229" cy="81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511085</xdr:colOff>
      <xdr:row>76</xdr:row>
      <xdr:rowOff>257736</xdr:rowOff>
    </xdr:from>
    <xdr:to>
      <xdr:col>21</xdr:col>
      <xdr:colOff>1577999</xdr:colOff>
      <xdr:row>76</xdr:row>
      <xdr:rowOff>518142</xdr:rowOff>
    </xdr:to>
    <xdr:sp macro="" textlink="">
      <xdr:nvSpPr>
        <xdr:cNvPr id="110" name="Seta: para a Esquerda 109">
          <a:extLst>
            <a:ext uri="{FF2B5EF4-FFF2-40B4-BE49-F238E27FC236}">
              <a16:creationId xmlns:a16="http://schemas.microsoft.com/office/drawing/2014/main" id="{479E919E-5048-4A18-9FCB-29F9673CC003}"/>
            </a:ext>
          </a:extLst>
        </xdr:cNvPr>
        <xdr:cNvSpPr/>
      </xdr:nvSpPr>
      <xdr:spPr>
        <a:xfrm rot="10800000">
          <a:off x="17633673" y="43176265"/>
          <a:ext cx="1066914" cy="2604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532776</xdr:colOff>
      <xdr:row>74</xdr:row>
      <xdr:rowOff>503160</xdr:rowOff>
    </xdr:from>
    <xdr:to>
      <xdr:col>21</xdr:col>
      <xdr:colOff>1541145</xdr:colOff>
      <xdr:row>76</xdr:row>
      <xdr:rowOff>250097</xdr:rowOff>
    </xdr:to>
    <xdr:pic>
      <xdr:nvPicPr>
        <xdr:cNvPr id="111" name="Imagem 110" descr="Estatisticas - ícones de computador grátis">
          <a:extLst>
            <a:ext uri="{FF2B5EF4-FFF2-40B4-BE49-F238E27FC236}">
              <a16:creationId xmlns:a16="http://schemas.microsoft.com/office/drawing/2014/main" id="{8A82ADB5-D360-4E3E-A35B-E1654F81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5364" y="41976131"/>
          <a:ext cx="1019799" cy="1047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589190</xdr:colOff>
      <xdr:row>68</xdr:row>
      <xdr:rowOff>504823</xdr:rowOff>
    </xdr:from>
    <xdr:to>
      <xdr:col>21</xdr:col>
      <xdr:colOff>1656104</xdr:colOff>
      <xdr:row>68</xdr:row>
      <xdr:rowOff>733424</xdr:rowOff>
    </xdr:to>
    <xdr:sp macro="" textlink="">
      <xdr:nvSpPr>
        <xdr:cNvPr id="112" name="Seta: para a Esquerda 111">
          <a:extLst>
            <a:ext uri="{FF2B5EF4-FFF2-40B4-BE49-F238E27FC236}">
              <a16:creationId xmlns:a16="http://schemas.microsoft.com/office/drawing/2014/main" id="{5F97E953-846F-4E7F-9F94-3AF192FACA7B}"/>
            </a:ext>
          </a:extLst>
        </xdr:cNvPr>
        <xdr:cNvSpPr/>
      </xdr:nvSpPr>
      <xdr:spPr>
        <a:xfrm rot="10800000">
          <a:off x="17696090" y="39004873"/>
          <a:ext cx="1066914" cy="22860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516528</xdr:colOff>
      <xdr:row>66</xdr:row>
      <xdr:rowOff>396513</xdr:rowOff>
    </xdr:from>
    <xdr:to>
      <xdr:col>21</xdr:col>
      <xdr:colOff>1543947</xdr:colOff>
      <xdr:row>68</xdr:row>
      <xdr:rowOff>170860</xdr:rowOff>
    </xdr:to>
    <xdr:pic>
      <xdr:nvPicPr>
        <xdr:cNvPr id="113" name="Imagem 112" descr="Estatisticas - ícones de computador grátis">
          <a:extLst>
            <a:ext uri="{FF2B5EF4-FFF2-40B4-BE49-F238E27FC236}">
              <a16:creationId xmlns:a16="http://schemas.microsoft.com/office/drawing/2014/main" id="{1F2FFF39-28CF-413E-BC6D-CAE6F40C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3428" y="37791663"/>
          <a:ext cx="1027419" cy="1039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532055</xdr:colOff>
      <xdr:row>60</xdr:row>
      <xdr:rowOff>801877</xdr:rowOff>
    </xdr:from>
    <xdr:to>
      <xdr:col>21</xdr:col>
      <xdr:colOff>1598969</xdr:colOff>
      <xdr:row>60</xdr:row>
      <xdr:rowOff>1055322</xdr:rowOff>
    </xdr:to>
    <xdr:sp macro="" textlink="">
      <xdr:nvSpPr>
        <xdr:cNvPr id="114" name="Seta: para a Esquerda 113">
          <a:extLst>
            <a:ext uri="{FF2B5EF4-FFF2-40B4-BE49-F238E27FC236}">
              <a16:creationId xmlns:a16="http://schemas.microsoft.com/office/drawing/2014/main" id="{1788B173-3A52-41D0-A687-18EFC6BC5624}"/>
            </a:ext>
          </a:extLst>
        </xdr:cNvPr>
        <xdr:cNvSpPr/>
      </xdr:nvSpPr>
      <xdr:spPr>
        <a:xfrm rot="10800000">
          <a:off x="17638955" y="34558477"/>
          <a:ext cx="1066914" cy="25344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630283</xdr:colOff>
      <xdr:row>59</xdr:row>
      <xdr:rowOff>343445</xdr:rowOff>
    </xdr:from>
    <xdr:to>
      <xdr:col>21</xdr:col>
      <xdr:colOff>1657702</xdr:colOff>
      <xdr:row>60</xdr:row>
      <xdr:rowOff>838261</xdr:rowOff>
    </xdr:to>
    <xdr:pic>
      <xdr:nvPicPr>
        <xdr:cNvPr id="115" name="Imagem 114" descr="Estatisticas - ícones de computador grátis">
          <a:extLst>
            <a:ext uri="{FF2B5EF4-FFF2-40B4-BE49-F238E27FC236}">
              <a16:creationId xmlns:a16="http://schemas.microsoft.com/office/drawing/2014/main" id="{564F70CF-D7E5-4D66-8069-353B228A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7183" y="33138020"/>
          <a:ext cx="1027419" cy="1075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701968</xdr:colOff>
      <xdr:row>51</xdr:row>
      <xdr:rowOff>605340</xdr:rowOff>
    </xdr:from>
    <xdr:to>
      <xdr:col>21</xdr:col>
      <xdr:colOff>1768882</xdr:colOff>
      <xdr:row>51</xdr:row>
      <xdr:rowOff>860690</xdr:rowOff>
    </xdr:to>
    <xdr:sp macro="" textlink="">
      <xdr:nvSpPr>
        <xdr:cNvPr id="116" name="Seta: para a Esquerda 115">
          <a:extLst>
            <a:ext uri="{FF2B5EF4-FFF2-40B4-BE49-F238E27FC236}">
              <a16:creationId xmlns:a16="http://schemas.microsoft.com/office/drawing/2014/main" id="{B3E5EC96-867B-4193-AA91-26FD4F5B4D60}"/>
            </a:ext>
          </a:extLst>
        </xdr:cNvPr>
        <xdr:cNvSpPr/>
      </xdr:nvSpPr>
      <xdr:spPr>
        <a:xfrm rot="10800000">
          <a:off x="17824556" y="27981311"/>
          <a:ext cx="1066914" cy="255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820927</xdr:colOff>
      <xdr:row>50</xdr:row>
      <xdr:rowOff>374901</xdr:rowOff>
    </xdr:from>
    <xdr:to>
      <xdr:col>21</xdr:col>
      <xdr:colOff>1846441</xdr:colOff>
      <xdr:row>51</xdr:row>
      <xdr:rowOff>402995</xdr:rowOff>
    </xdr:to>
    <xdr:pic>
      <xdr:nvPicPr>
        <xdr:cNvPr id="117" name="Imagem 116" descr="Estatisticas - ícones de computador grátis">
          <a:extLst>
            <a:ext uri="{FF2B5EF4-FFF2-40B4-BE49-F238E27FC236}">
              <a16:creationId xmlns:a16="http://schemas.microsoft.com/office/drawing/2014/main" id="{21C9EE98-C439-4FFF-9562-428868F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3515" y="26764754"/>
          <a:ext cx="1021704" cy="1021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606783</xdr:colOff>
      <xdr:row>41</xdr:row>
      <xdr:rowOff>175037</xdr:rowOff>
    </xdr:from>
    <xdr:to>
      <xdr:col>21</xdr:col>
      <xdr:colOff>1618962</xdr:colOff>
      <xdr:row>42</xdr:row>
      <xdr:rowOff>174151</xdr:rowOff>
    </xdr:to>
    <xdr:pic>
      <xdr:nvPicPr>
        <xdr:cNvPr id="119" name="Imagem 118" descr="Estatisticas - ícones de computador grátis">
          <a:extLst>
            <a:ext uri="{FF2B5EF4-FFF2-40B4-BE49-F238E27FC236}">
              <a16:creationId xmlns:a16="http://schemas.microsoft.com/office/drawing/2014/main" id="{7331BDBA-AEDE-4C7A-B7FC-1F877303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9371" y="20323213"/>
          <a:ext cx="1025514" cy="10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588006</xdr:colOff>
      <xdr:row>33</xdr:row>
      <xdr:rowOff>40879</xdr:rowOff>
    </xdr:from>
    <xdr:to>
      <xdr:col>21</xdr:col>
      <xdr:colOff>1617330</xdr:colOff>
      <xdr:row>34</xdr:row>
      <xdr:rowOff>434895</xdr:rowOff>
    </xdr:to>
    <xdr:pic>
      <xdr:nvPicPr>
        <xdr:cNvPr id="121" name="Imagem 120" descr="Estatisticas - ícones de computador grátis">
          <a:extLst>
            <a:ext uri="{FF2B5EF4-FFF2-40B4-BE49-F238E27FC236}">
              <a16:creationId xmlns:a16="http://schemas.microsoft.com/office/drawing/2014/main" id="{222893F0-E1C8-4253-9A30-14845045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4906" y="15442804"/>
          <a:ext cx="1025514" cy="999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557892</xdr:colOff>
      <xdr:row>25</xdr:row>
      <xdr:rowOff>213631</xdr:rowOff>
    </xdr:from>
    <xdr:to>
      <xdr:col>21</xdr:col>
      <xdr:colOff>1624806</xdr:colOff>
      <xdr:row>25</xdr:row>
      <xdr:rowOff>470886</xdr:rowOff>
    </xdr:to>
    <xdr:sp macro="" textlink="">
      <xdr:nvSpPr>
        <xdr:cNvPr id="122" name="Seta: para a Esquerda 121">
          <a:extLst>
            <a:ext uri="{FF2B5EF4-FFF2-40B4-BE49-F238E27FC236}">
              <a16:creationId xmlns:a16="http://schemas.microsoft.com/office/drawing/2014/main" id="{4B0261EF-5337-4503-9BDF-DC08F78BC7D4}"/>
            </a:ext>
          </a:extLst>
        </xdr:cNvPr>
        <xdr:cNvSpPr/>
      </xdr:nvSpPr>
      <xdr:spPr>
        <a:xfrm rot="10800000">
          <a:off x="22982463" y="8554810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21</xdr:col>
      <xdr:colOff>544285</xdr:colOff>
      <xdr:row>23</xdr:row>
      <xdr:rowOff>176893</xdr:rowOff>
    </xdr:from>
    <xdr:to>
      <xdr:col>21</xdr:col>
      <xdr:colOff>1581229</xdr:colOff>
      <xdr:row>25</xdr:row>
      <xdr:rowOff>60417</xdr:rowOff>
    </xdr:to>
    <xdr:pic>
      <xdr:nvPicPr>
        <xdr:cNvPr id="123" name="Imagem 122" descr="Estatisticas - ícones de computador grátis">
          <a:extLst>
            <a:ext uri="{FF2B5EF4-FFF2-40B4-BE49-F238E27FC236}">
              <a16:creationId xmlns:a16="http://schemas.microsoft.com/office/drawing/2014/main" id="{012ADC2A-4AEE-4C20-AD2A-FEC197AA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856" y="7388679"/>
          <a:ext cx="1023609" cy="102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651250</xdr:colOff>
      <xdr:row>16</xdr:row>
      <xdr:rowOff>297428</xdr:rowOff>
    </xdr:from>
    <xdr:to>
      <xdr:col>21</xdr:col>
      <xdr:colOff>1678669</xdr:colOff>
      <xdr:row>17</xdr:row>
      <xdr:rowOff>400158</xdr:rowOff>
    </xdr:to>
    <xdr:pic>
      <xdr:nvPicPr>
        <xdr:cNvPr id="125" name="Imagem 124" descr="Estatisticas - ícones de computador grátis">
          <a:extLst>
            <a:ext uri="{FF2B5EF4-FFF2-40B4-BE49-F238E27FC236}">
              <a16:creationId xmlns:a16="http://schemas.microsoft.com/office/drawing/2014/main" id="{26CE6FA3-D2E6-45FE-8277-5BEA5499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150" y="4745603"/>
          <a:ext cx="1027419" cy="88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730775</xdr:colOff>
      <xdr:row>34</xdr:row>
      <xdr:rowOff>507143</xdr:rowOff>
    </xdr:from>
    <xdr:to>
      <xdr:col>21</xdr:col>
      <xdr:colOff>1562100</xdr:colOff>
      <xdr:row>34</xdr:row>
      <xdr:rowOff>772018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4F9A150D-0B57-4B72-96AD-1C305AC10B69}"/>
            </a:ext>
          </a:extLst>
        </xdr:cNvPr>
        <xdr:cNvSpPr/>
      </xdr:nvSpPr>
      <xdr:spPr>
        <a:xfrm rot="10800000">
          <a:off x="17837675" y="16518668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21</xdr:col>
      <xdr:colOff>717176</xdr:colOff>
      <xdr:row>42</xdr:row>
      <xdr:rowOff>224118</xdr:rowOff>
    </xdr:from>
    <xdr:to>
      <xdr:col>21</xdr:col>
      <xdr:colOff>1544691</xdr:colOff>
      <xdr:row>42</xdr:row>
      <xdr:rowOff>487088</xdr:rowOff>
    </xdr:to>
    <xdr:sp macro="" textlink="">
      <xdr:nvSpPr>
        <xdr:cNvPr id="4" name="Seta: para a Esquerda 3">
          <a:extLst>
            <a:ext uri="{FF2B5EF4-FFF2-40B4-BE49-F238E27FC236}">
              <a16:creationId xmlns:a16="http://schemas.microsoft.com/office/drawing/2014/main" id="{41B3E0C6-0A52-4A44-82F9-F19764DB45D7}"/>
            </a:ext>
          </a:extLst>
        </xdr:cNvPr>
        <xdr:cNvSpPr/>
      </xdr:nvSpPr>
      <xdr:spPr>
        <a:xfrm rot="10800000">
          <a:off x="17839764" y="21436853"/>
          <a:ext cx="827515" cy="26297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21</xdr:col>
      <xdr:colOff>704850</xdr:colOff>
      <xdr:row>93</xdr:row>
      <xdr:rowOff>647700</xdr:rowOff>
    </xdr:from>
    <xdr:to>
      <xdr:col>21</xdr:col>
      <xdr:colOff>1771764</xdr:colOff>
      <xdr:row>93</xdr:row>
      <xdr:rowOff>901145</xdr:rowOff>
    </xdr:to>
    <xdr:sp macro="" textlink="">
      <xdr:nvSpPr>
        <xdr:cNvPr id="5" name="Seta: para a Esquerda 4">
          <a:extLst>
            <a:ext uri="{FF2B5EF4-FFF2-40B4-BE49-F238E27FC236}">
              <a16:creationId xmlns:a16="http://schemas.microsoft.com/office/drawing/2014/main" id="{45378712-6898-4324-8D96-DA8F9641C9EC}"/>
            </a:ext>
          </a:extLst>
        </xdr:cNvPr>
        <xdr:cNvSpPr/>
      </xdr:nvSpPr>
      <xdr:spPr>
        <a:xfrm rot="10800000">
          <a:off x="17811750" y="52606575"/>
          <a:ext cx="1066914" cy="25344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21</xdr:col>
      <xdr:colOff>438150</xdr:colOff>
      <xdr:row>199</xdr:row>
      <xdr:rowOff>361950</xdr:rowOff>
    </xdr:from>
    <xdr:to>
      <xdr:col>21</xdr:col>
      <xdr:colOff>1339488</xdr:colOff>
      <xdr:row>199</xdr:row>
      <xdr:rowOff>628924</xdr:rowOff>
    </xdr:to>
    <xdr:sp macro="" textlink="">
      <xdr:nvSpPr>
        <xdr:cNvPr id="6" name="Seta: para a Esquerda 5">
          <a:extLst>
            <a:ext uri="{FF2B5EF4-FFF2-40B4-BE49-F238E27FC236}">
              <a16:creationId xmlns:a16="http://schemas.microsoft.com/office/drawing/2014/main" id="{9025689C-99A7-4A98-A8CD-46C1B474C9E8}"/>
            </a:ext>
          </a:extLst>
        </xdr:cNvPr>
        <xdr:cNvSpPr/>
      </xdr:nvSpPr>
      <xdr:spPr>
        <a:xfrm rot="10800000">
          <a:off x="17545050" y="112347375"/>
          <a:ext cx="901338" cy="26697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21</xdr:col>
      <xdr:colOff>666750</xdr:colOff>
      <xdr:row>17</xdr:row>
      <xdr:rowOff>466725</xdr:rowOff>
    </xdr:from>
    <xdr:to>
      <xdr:col>21</xdr:col>
      <xdr:colOff>1733664</xdr:colOff>
      <xdr:row>17</xdr:row>
      <xdr:rowOff>731600</xdr:rowOff>
    </xdr:to>
    <xdr:sp macro="" textlink="">
      <xdr:nvSpPr>
        <xdr:cNvPr id="7" name="Seta: para a Esquerda 6">
          <a:extLst>
            <a:ext uri="{FF2B5EF4-FFF2-40B4-BE49-F238E27FC236}">
              <a16:creationId xmlns:a16="http://schemas.microsoft.com/office/drawing/2014/main" id="{4D033BCF-8CFB-4967-A54C-1386D4A76433}"/>
            </a:ext>
          </a:extLst>
        </xdr:cNvPr>
        <xdr:cNvSpPr/>
      </xdr:nvSpPr>
      <xdr:spPr>
        <a:xfrm rot="10800000">
          <a:off x="17773650" y="5705475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food.com.br/delivery/brasilia-df/bolos-do-flavio---asa-norte-asa-norte/66c81748-1fa2-4946-9efa-f29c28164ab7Acesso%20em%2027/06/2023%20&#224;s%2016:30h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ifood.com.br/delivery/brasilia-df/bolos-do-flavio---asa-norte-asa-norte/66c81748-1fa2-4946-9efa-f29c28164ab7Acesso%20em%2027/06/2023%20&#224;s%2016:30h" TargetMode="External"/><Relationship Id="rId1" Type="http://schemas.openxmlformats.org/officeDocument/2006/relationships/hyperlink" Target="https://www.ifood.com.br/delivery/brasilia-df/bolos-do-flavio---asa-norte-asa-norte/66c81748-1fa2-4946-9efa-f29c28164ab7Acesso%20em%2027/06/2023%20&#224;s%2016:30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food.com.br/delivery/brasilia-df/bolos-do-flavio---asa-norte-asa-norte/66c81748-1fa2-4946-9efa-f29c28164ab7Acesso%20em%2027/06/2023%20&#224;s%2016:30h" TargetMode="External"/><Relationship Id="rId4" Type="http://schemas.openxmlformats.org/officeDocument/2006/relationships/hyperlink" Target="https://www.ifood.com.br/delivery/brasilia-df/bolos-do-flavio---asa-norte-asa-norte/66c81748-1fa2-4946-9efa-f29c28164ab7Acesso%20em%2027/06/2023%20&#224;s%2016:30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249977111117893"/>
  </sheetPr>
  <dimension ref="A1:AO244"/>
  <sheetViews>
    <sheetView showGridLines="0" tabSelected="1" topLeftCell="I15" zoomScaleNormal="100" workbookViewId="0">
      <selection activeCell="V16" sqref="V16"/>
    </sheetView>
  </sheetViews>
  <sheetFormatPr defaultColWidth="9.109375" defaultRowHeight="14.4"/>
  <cols>
    <col min="1" max="1" width="4.88671875" style="20" customWidth="1"/>
    <col min="2" max="2" width="6.33203125" style="20" customWidth="1"/>
    <col min="3" max="3" width="23.33203125" customWidth="1"/>
    <col min="4" max="4" width="6.44140625" bestFit="1" customWidth="1"/>
    <col min="5" max="5" width="4.6640625" customWidth="1"/>
    <col min="6" max="6" width="5.6640625" style="20" customWidth="1"/>
    <col min="7" max="7" width="4.6640625" style="63" customWidth="1"/>
    <col min="8" max="8" width="25.6640625" style="13" customWidth="1"/>
    <col min="9" max="9" width="13.88671875" style="13" customWidth="1"/>
    <col min="10" max="10" width="22.6640625" style="13" bestFit="1" customWidth="1"/>
    <col min="11" max="11" width="6.6640625" style="13" customWidth="1"/>
    <col min="12" max="12" width="12" style="13" customWidth="1"/>
    <col min="13" max="13" width="11.5546875" style="13" customWidth="1"/>
    <col min="14" max="14" width="7.33203125" customWidth="1"/>
    <col min="15" max="15" width="7.21875" customWidth="1"/>
    <col min="16" max="16" width="14.21875" style="101" customWidth="1"/>
    <col min="17" max="17" width="7.109375" customWidth="1"/>
    <col min="18" max="18" width="24.33203125" customWidth="1"/>
    <col min="19" max="19" width="11.77734375" style="22" customWidth="1"/>
    <col min="20" max="20" width="12.77734375" customWidth="1"/>
    <col min="21" max="21" width="12.88671875" customWidth="1"/>
    <col min="22" max="22" width="29.33203125" customWidth="1"/>
    <col min="23" max="23" width="11.44140625" customWidth="1"/>
    <col min="24" max="24" width="11" customWidth="1"/>
    <col min="25" max="25" width="15.21875" style="57" customWidth="1"/>
    <col min="26" max="26" width="14.77734375" customWidth="1"/>
    <col min="27" max="27" width="15.21875" customWidth="1"/>
    <col min="28" max="28" width="24.21875" customWidth="1"/>
    <col min="29" max="29" width="20.109375" customWidth="1"/>
    <col min="31" max="31" width="3.33203125" customWidth="1"/>
    <col min="39" max="39" width="34.6640625" customWidth="1"/>
  </cols>
  <sheetData>
    <row r="1" spans="1:41" ht="24" thickBot="1">
      <c r="AE1" s="43" t="s">
        <v>1</v>
      </c>
      <c r="AF1" s="43"/>
      <c r="AG1" s="43"/>
      <c r="AH1" s="43"/>
      <c r="AI1" s="30"/>
      <c r="AJ1" s="30"/>
      <c r="AK1" s="30"/>
      <c r="AL1" s="30"/>
      <c r="AM1" s="30"/>
      <c r="AN1" s="30"/>
      <c r="AO1" s="30"/>
    </row>
    <row r="2" spans="1:41" ht="15.6" thickTop="1" thickBot="1"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thickTop="1">
      <c r="H3"/>
      <c r="I3" s="44"/>
      <c r="AE3" s="36"/>
      <c r="AF3" s="37"/>
      <c r="AG3" s="36"/>
      <c r="AH3" s="36"/>
      <c r="AI3" s="36"/>
      <c r="AJ3" s="36"/>
      <c r="AK3" s="67"/>
      <c r="AL3" s="36"/>
      <c r="AM3" s="36"/>
      <c r="AN3" s="36"/>
      <c r="AO3" s="31"/>
    </row>
    <row r="4" spans="1:41">
      <c r="V4" s="345" t="s">
        <v>187</v>
      </c>
      <c r="AE4" s="38" t="s">
        <v>2</v>
      </c>
      <c r="AF4" s="38"/>
      <c r="AG4" s="38"/>
      <c r="AH4" s="38"/>
      <c r="AI4" s="38"/>
      <c r="AJ4" s="38"/>
      <c r="AK4" s="39"/>
      <c r="AL4" s="38"/>
      <c r="AM4" s="36"/>
      <c r="AN4" s="37" t="s">
        <v>3</v>
      </c>
      <c r="AO4" s="31"/>
    </row>
    <row r="5" spans="1:41">
      <c r="R5" s="22"/>
      <c r="AE5" s="36" t="s">
        <v>5</v>
      </c>
      <c r="AF5" s="66" t="s">
        <v>6</v>
      </c>
      <c r="AG5" s="66"/>
      <c r="AH5" s="66"/>
      <c r="AI5" s="66"/>
      <c r="AJ5" s="66"/>
      <c r="AK5" s="67"/>
      <c r="AL5" s="66"/>
      <c r="AM5" s="36"/>
      <c r="AN5" s="40" t="s">
        <v>7</v>
      </c>
      <c r="AO5" s="31"/>
    </row>
    <row r="6" spans="1:41">
      <c r="A6" s="29" t="s">
        <v>184</v>
      </c>
      <c r="B6" s="29"/>
      <c r="AE6" s="36" t="s">
        <v>8</v>
      </c>
      <c r="AF6" s="66" t="s">
        <v>9</v>
      </c>
      <c r="AG6" s="66"/>
      <c r="AH6" s="66"/>
      <c r="AI6" s="66"/>
      <c r="AJ6" s="66"/>
      <c r="AK6" s="67"/>
      <c r="AL6" s="66"/>
      <c r="AM6" s="36"/>
      <c r="AN6" s="40" t="s">
        <v>7</v>
      </c>
      <c r="AO6" s="31"/>
    </row>
    <row r="7" spans="1:41">
      <c r="A7" s="29" t="s">
        <v>69</v>
      </c>
      <c r="B7" s="29"/>
      <c r="P7" s="102"/>
      <c r="AE7" s="36" t="s">
        <v>10</v>
      </c>
      <c r="AF7" s="66" t="s">
        <v>11</v>
      </c>
      <c r="AG7" s="66"/>
      <c r="AH7" s="66"/>
      <c r="AI7" s="66"/>
      <c r="AJ7" s="66"/>
      <c r="AK7" s="67"/>
      <c r="AL7" s="66"/>
      <c r="AM7" s="36"/>
      <c r="AN7" s="40" t="s">
        <v>12</v>
      </c>
      <c r="AO7" s="31"/>
    </row>
    <row r="8" spans="1:41" ht="21.75" customHeight="1">
      <c r="A8" s="410" t="s">
        <v>70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AE8" s="36" t="s">
        <v>13</v>
      </c>
      <c r="AF8" s="66" t="s">
        <v>14</v>
      </c>
      <c r="AG8" s="66"/>
      <c r="AH8" s="66"/>
      <c r="AI8" s="66"/>
      <c r="AJ8" s="66"/>
      <c r="AK8" s="67"/>
      <c r="AL8" s="66"/>
      <c r="AM8" s="36"/>
      <c r="AN8" s="40" t="s">
        <v>7</v>
      </c>
      <c r="AO8" s="31"/>
    </row>
    <row r="9" spans="1:41" ht="21.75" customHeight="1">
      <c r="A9" s="339" t="s">
        <v>150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AE9" s="36" t="s">
        <v>16</v>
      </c>
      <c r="AF9" s="66" t="s">
        <v>17</v>
      </c>
      <c r="AG9" s="66"/>
      <c r="AH9" s="66"/>
      <c r="AI9" s="66"/>
      <c r="AJ9" s="66"/>
      <c r="AK9" s="67"/>
      <c r="AL9" s="66"/>
      <c r="AM9" s="36"/>
      <c r="AN9" s="40" t="s">
        <v>18</v>
      </c>
      <c r="AO9" s="31"/>
    </row>
    <row r="10" spans="1:41">
      <c r="A10" s="339" t="s">
        <v>179</v>
      </c>
      <c r="B10" s="29"/>
      <c r="AE10" s="36" t="s">
        <v>19</v>
      </c>
      <c r="AF10" s="66" t="s">
        <v>185</v>
      </c>
      <c r="AG10" s="66"/>
      <c r="AH10" s="66"/>
      <c r="AI10" s="66"/>
      <c r="AJ10" s="66"/>
      <c r="AK10" s="67"/>
      <c r="AL10" s="66"/>
      <c r="AM10" s="36"/>
      <c r="AN10" s="40" t="s">
        <v>18</v>
      </c>
      <c r="AO10" s="31"/>
    </row>
    <row r="11" spans="1:41" ht="18.600000000000001" thickBot="1">
      <c r="A11" s="411" t="s">
        <v>0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98"/>
      <c r="AE11" s="36" t="s">
        <v>20</v>
      </c>
      <c r="AF11" s="66" t="s">
        <v>21</v>
      </c>
      <c r="AG11" s="66"/>
      <c r="AH11" s="66"/>
      <c r="AI11" s="66"/>
      <c r="AJ11" s="66"/>
      <c r="AK11" s="67"/>
      <c r="AL11" s="66"/>
      <c r="AM11" s="36"/>
      <c r="AN11" s="40" t="s">
        <v>7</v>
      </c>
      <c r="AO11" s="31"/>
    </row>
    <row r="12" spans="1:41" ht="25.2" customHeight="1" thickTop="1">
      <c r="A12" s="24"/>
      <c r="B12" s="24"/>
      <c r="M12" s="78"/>
      <c r="AE12" s="36" t="s">
        <v>22</v>
      </c>
      <c r="AF12" s="66" t="s">
        <v>23</v>
      </c>
      <c r="AG12" s="66"/>
      <c r="AH12" s="66"/>
      <c r="AI12" s="66"/>
      <c r="AJ12" s="66"/>
      <c r="AK12" s="67"/>
      <c r="AL12" s="66"/>
      <c r="AM12" s="36"/>
      <c r="AN12" s="40" t="s">
        <v>7</v>
      </c>
      <c r="AO12" s="31"/>
    </row>
    <row r="13" spans="1:41" ht="23.4" customHeight="1">
      <c r="A13" s="24"/>
      <c r="B13" s="24"/>
      <c r="C13" s="25"/>
      <c r="D13" s="25"/>
      <c r="E13" s="25"/>
      <c r="F13" s="26"/>
      <c r="G13" s="64"/>
      <c r="H13" s="27"/>
      <c r="I13" s="45"/>
      <c r="J13" s="42"/>
      <c r="M13" s="78"/>
      <c r="AE13" s="36" t="s">
        <v>24</v>
      </c>
      <c r="AF13" s="357" t="s">
        <v>25</v>
      </c>
      <c r="AG13" s="357"/>
      <c r="AH13" s="357"/>
      <c r="AI13" s="357"/>
      <c r="AJ13" s="357"/>
      <c r="AK13" s="357"/>
      <c r="AL13" s="357"/>
      <c r="AM13" s="358"/>
      <c r="AN13" s="40" t="s">
        <v>18</v>
      </c>
      <c r="AO13" s="31"/>
    </row>
    <row r="14" spans="1:41" ht="14.4" customHeight="1">
      <c r="A14" s="416" t="s">
        <v>30</v>
      </c>
      <c r="B14" s="422" t="s">
        <v>60</v>
      </c>
      <c r="C14" s="417" t="s">
        <v>31</v>
      </c>
      <c r="D14" s="417" t="s">
        <v>32</v>
      </c>
      <c r="E14" s="412" t="s">
        <v>133</v>
      </c>
      <c r="F14" s="412" t="s">
        <v>132</v>
      </c>
      <c r="G14" s="412" t="s">
        <v>74</v>
      </c>
      <c r="H14" s="417" t="s">
        <v>33</v>
      </c>
      <c r="I14" s="412" t="s">
        <v>34</v>
      </c>
      <c r="J14" s="417" t="s">
        <v>61</v>
      </c>
      <c r="K14" s="412" t="s">
        <v>35</v>
      </c>
      <c r="L14" s="419" t="s">
        <v>36</v>
      </c>
      <c r="M14" s="419" t="s">
        <v>37</v>
      </c>
      <c r="N14" s="414" t="s">
        <v>38</v>
      </c>
      <c r="O14" s="414" t="s">
        <v>39</v>
      </c>
      <c r="P14" s="414" t="s">
        <v>40</v>
      </c>
      <c r="Q14" s="420" t="s">
        <v>41</v>
      </c>
      <c r="R14" s="420"/>
      <c r="S14" s="418" t="s">
        <v>62</v>
      </c>
      <c r="T14" s="418"/>
      <c r="U14" s="128"/>
      <c r="AE14" s="36" t="s">
        <v>26</v>
      </c>
      <c r="AF14" s="66" t="s">
        <v>27</v>
      </c>
      <c r="AG14" s="66"/>
      <c r="AH14" s="66"/>
      <c r="AI14" s="66"/>
      <c r="AJ14" s="66"/>
      <c r="AK14" s="67"/>
      <c r="AL14" s="66"/>
      <c r="AM14" s="36"/>
      <c r="AN14" s="40" t="s">
        <v>7</v>
      </c>
      <c r="AO14" s="31"/>
    </row>
    <row r="15" spans="1:41" s="6" customFormat="1" ht="37.5" customHeight="1" thickBot="1">
      <c r="A15" s="416"/>
      <c r="B15" s="423"/>
      <c r="C15" s="417"/>
      <c r="D15" s="417"/>
      <c r="E15" s="413"/>
      <c r="F15" s="413"/>
      <c r="G15" s="413"/>
      <c r="H15" s="417"/>
      <c r="I15" s="413"/>
      <c r="J15" s="417"/>
      <c r="K15" s="413"/>
      <c r="L15" s="419"/>
      <c r="M15" s="419"/>
      <c r="N15" s="415"/>
      <c r="O15" s="415"/>
      <c r="P15" s="415"/>
      <c r="Q15" s="421"/>
      <c r="R15" s="421"/>
      <c r="S15" s="129" t="s">
        <v>42</v>
      </c>
      <c r="T15" s="129" t="s">
        <v>139</v>
      </c>
      <c r="U15" s="130" t="s">
        <v>131</v>
      </c>
      <c r="AE15" s="36" t="s">
        <v>28</v>
      </c>
      <c r="AF15" s="36" t="s">
        <v>29</v>
      </c>
      <c r="AG15" s="36"/>
      <c r="AH15" s="36"/>
      <c r="AI15" s="36"/>
      <c r="AJ15" s="36"/>
      <c r="AK15" s="67"/>
      <c r="AL15" s="36"/>
      <c r="AM15" s="36"/>
      <c r="AN15" s="337" t="s">
        <v>18</v>
      </c>
      <c r="AO15" s="31"/>
    </row>
    <row r="16" spans="1:41" ht="41.4" customHeight="1">
      <c r="A16" s="75"/>
      <c r="B16" s="75"/>
      <c r="C16" s="118"/>
      <c r="D16" s="73"/>
      <c r="E16" s="119"/>
      <c r="F16" s="76"/>
      <c r="G16" s="77"/>
      <c r="H16" s="111" t="s">
        <v>115</v>
      </c>
      <c r="I16" s="111" t="s">
        <v>114</v>
      </c>
      <c r="J16" s="111" t="s">
        <v>99</v>
      </c>
      <c r="K16" s="111" t="s">
        <v>100</v>
      </c>
      <c r="L16" s="127">
        <v>48</v>
      </c>
      <c r="M16" s="47"/>
      <c r="N16" s="71"/>
      <c r="O16" s="131"/>
      <c r="P16" s="342" t="str">
        <f>IF(L16&gt;N$18,"EXCESSIVAMENTE ELEVADO",IF(L16&lt;O$18,"INEXEQUÍVEL","VÁLIDO"))</f>
        <v>INEXEQUÍVEL</v>
      </c>
      <c r="Q16" s="81">
        <f>L16/M$18</f>
        <v>0.69648853695949597</v>
      </c>
      <c r="R16" s="108" t="s">
        <v>193</v>
      </c>
      <c r="S16" s="201"/>
      <c r="T16" s="113"/>
      <c r="U16" s="113"/>
      <c r="W16" s="361" t="s">
        <v>64</v>
      </c>
      <c r="X16" s="362"/>
      <c r="Y16" s="362"/>
      <c r="Z16" s="362"/>
      <c r="AA16" s="363"/>
      <c r="AB16" s="169" t="s">
        <v>68</v>
      </c>
      <c r="AC16" s="170"/>
      <c r="AE16" s="67" t="s">
        <v>28</v>
      </c>
      <c r="AF16" s="359" t="s">
        <v>29</v>
      </c>
      <c r="AG16" s="359"/>
      <c r="AH16" s="359"/>
      <c r="AI16" s="359"/>
      <c r="AJ16" s="359"/>
      <c r="AK16" s="359"/>
      <c r="AL16" s="359"/>
      <c r="AM16" s="360"/>
      <c r="AN16" s="338" t="s">
        <v>18</v>
      </c>
      <c r="AO16" s="31"/>
    </row>
    <row r="17" spans="1:41" ht="62.4" customHeight="1">
      <c r="A17" s="75"/>
      <c r="B17" s="75"/>
      <c r="C17" s="118"/>
      <c r="D17" s="73"/>
      <c r="E17" s="119"/>
      <c r="F17" s="76"/>
      <c r="G17" s="77"/>
      <c r="H17" s="69" t="s">
        <v>109</v>
      </c>
      <c r="I17" s="23" t="s">
        <v>108</v>
      </c>
      <c r="J17" s="23" t="s">
        <v>106</v>
      </c>
      <c r="K17" s="23" t="s">
        <v>100</v>
      </c>
      <c r="L17" s="106">
        <v>48.6</v>
      </c>
      <c r="M17" s="47"/>
      <c r="N17" s="71"/>
      <c r="O17" s="131"/>
      <c r="P17" s="342" t="str">
        <f t="shared" ref="P17:P22" si="0">IF(L17&gt;N$18,"EXCESSIVAMENTE ELEVADO",IF(L17&lt;O$18,"INEXEQUÍVEL","VÁLIDO"))</f>
        <v>INEXEQUÍVEL</v>
      </c>
      <c r="Q17" s="81">
        <f t="shared" ref="Q17:Q20" si="1">L17/M$18</f>
        <v>0.70519464367148965</v>
      </c>
      <c r="R17" s="196" t="s">
        <v>136</v>
      </c>
      <c r="S17" s="201"/>
      <c r="T17" s="113"/>
      <c r="U17" s="113"/>
      <c r="W17" s="171" t="s">
        <v>4</v>
      </c>
      <c r="X17" s="172" t="s">
        <v>65</v>
      </c>
      <c r="Y17" s="173" t="s">
        <v>66</v>
      </c>
      <c r="Z17" s="172" t="s">
        <v>67</v>
      </c>
      <c r="AA17" s="174" t="s">
        <v>15</v>
      </c>
      <c r="AB17" s="175">
        <v>0.25</v>
      </c>
      <c r="AC17" s="176">
        <v>0.75</v>
      </c>
      <c r="AE17" s="356" t="s">
        <v>180</v>
      </c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</row>
    <row r="18" spans="1:41" ht="61.8" customHeight="1" thickBot="1">
      <c r="A18" s="75">
        <v>1</v>
      </c>
      <c r="B18" s="75"/>
      <c r="C18" s="364" t="s">
        <v>71</v>
      </c>
      <c r="D18" s="96" t="s">
        <v>72</v>
      </c>
      <c r="E18" s="119">
        <v>70</v>
      </c>
      <c r="F18" s="76">
        <f>70*5</f>
        <v>350</v>
      </c>
      <c r="G18" s="77" t="s">
        <v>75</v>
      </c>
      <c r="H18" s="92" t="s">
        <v>110</v>
      </c>
      <c r="I18" s="79" t="s">
        <v>111</v>
      </c>
      <c r="J18" s="79" t="s">
        <v>112</v>
      </c>
      <c r="K18" s="79"/>
      <c r="L18" s="107">
        <v>51.55</v>
      </c>
      <c r="M18" s="47">
        <f>AVERAGE(L16:L22)</f>
        <v>68.917142857142849</v>
      </c>
      <c r="N18" s="71">
        <f>M18*1.25</f>
        <v>86.146428571428558</v>
      </c>
      <c r="O18" s="131">
        <f>M18*0.75</f>
        <v>51.687857142857141</v>
      </c>
      <c r="P18" s="342" t="str">
        <f t="shared" si="0"/>
        <v>INEXEQUÍVEL</v>
      </c>
      <c r="Q18" s="81">
        <f t="shared" si="1"/>
        <v>0.74799966833879195</v>
      </c>
      <c r="R18" s="196" t="s">
        <v>183</v>
      </c>
      <c r="S18" s="201"/>
      <c r="T18" s="113"/>
      <c r="U18" s="113"/>
      <c r="W18" s="177">
        <f>AVERAGE(L17:L20)</f>
        <v>54.63</v>
      </c>
      <c r="X18" s="178">
        <f>_xlfn.STDEV.S(L17:L20)</f>
        <v>7.1336246046452585</v>
      </c>
      <c r="Y18" s="179">
        <f>(X18/W18)*100</f>
        <v>13.058071763948853</v>
      </c>
      <c r="Z18" s="180" t="str">
        <f>IF(Y18&gt;25,"Mediana","Média")</f>
        <v>Média</v>
      </c>
      <c r="AA18" s="181">
        <f>MIN(L16:L22)</f>
        <v>48</v>
      </c>
      <c r="AB18" s="182" t="s">
        <v>137</v>
      </c>
      <c r="AC18" s="183" t="s">
        <v>138</v>
      </c>
      <c r="AE18" s="356" t="s">
        <v>181</v>
      </c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</row>
    <row r="19" spans="1:41" ht="35.4" customHeight="1">
      <c r="A19" s="75"/>
      <c r="B19" s="75"/>
      <c r="C19" s="364"/>
      <c r="D19" s="73"/>
      <c r="E19" s="119"/>
      <c r="F19" s="76"/>
      <c r="G19" s="77"/>
      <c r="H19" s="23" t="s">
        <v>116</v>
      </c>
      <c r="I19" s="79" t="s">
        <v>113</v>
      </c>
      <c r="J19" s="23" t="s">
        <v>102</v>
      </c>
      <c r="K19" s="23" t="s">
        <v>100</v>
      </c>
      <c r="L19" s="28">
        <v>53.47</v>
      </c>
      <c r="M19" s="47"/>
      <c r="N19" s="71"/>
      <c r="O19" s="131"/>
      <c r="P19" s="132" t="str">
        <f>IF(L19&gt;N$18,"EXCESSIVAMENTE ELEVADO",IF(L19&lt;O$18,"INEXEQUÍVEL","VÁLIDO"))</f>
        <v>VÁLIDO</v>
      </c>
      <c r="Q19" s="197">
        <f>L19/M$18</f>
        <v>0.77585920981717182</v>
      </c>
      <c r="R19" s="196" t="s">
        <v>147</v>
      </c>
      <c r="S19" s="113">
        <f>ROUND(AVERAGE(L17:L20),2)</f>
        <v>54.63</v>
      </c>
      <c r="T19" s="113">
        <f>S19*F18</f>
        <v>19120.5</v>
      </c>
      <c r="U19" s="113">
        <f>S19*E18</f>
        <v>3824.1000000000004</v>
      </c>
      <c r="W19" s="22"/>
      <c r="X19" t="s">
        <v>194</v>
      </c>
      <c r="AE19" s="332"/>
      <c r="AF19" s="332"/>
      <c r="AG19" s="332"/>
      <c r="AH19" s="332"/>
      <c r="AI19" s="332"/>
      <c r="AJ19" s="332"/>
      <c r="AK19" s="333"/>
      <c r="AL19" s="332"/>
      <c r="AM19" s="332"/>
      <c r="AN19" s="332"/>
      <c r="AO19" s="334"/>
    </row>
    <row r="20" spans="1:41" ht="76.2" customHeight="1">
      <c r="A20" s="75"/>
      <c r="B20" s="75"/>
      <c r="C20" s="118"/>
      <c r="D20" s="73"/>
      <c r="E20" s="119"/>
      <c r="F20" s="76"/>
      <c r="G20" s="77"/>
      <c r="H20" s="23" t="s">
        <v>125</v>
      </c>
      <c r="I20" s="79" t="s">
        <v>122</v>
      </c>
      <c r="J20" s="23" t="s">
        <v>123</v>
      </c>
      <c r="K20" s="23" t="s">
        <v>124</v>
      </c>
      <c r="L20" s="28">
        <f>59.9+5</f>
        <v>64.900000000000006</v>
      </c>
      <c r="M20" s="47"/>
      <c r="N20" s="71"/>
      <c r="O20" s="131"/>
      <c r="P20" s="132" t="str">
        <f t="shared" si="0"/>
        <v>VÁLIDO</v>
      </c>
      <c r="Q20" s="197">
        <f t="shared" si="1"/>
        <v>0.94171054268065191</v>
      </c>
      <c r="R20" s="196" t="s">
        <v>147</v>
      </c>
      <c r="S20" s="113"/>
      <c r="T20" s="113"/>
      <c r="U20" s="113"/>
      <c r="AE20" s="335"/>
      <c r="AF20" s="335"/>
      <c r="AG20" s="335"/>
      <c r="AH20" s="335"/>
      <c r="AI20" s="335"/>
      <c r="AJ20" s="335"/>
      <c r="AK20" s="333"/>
      <c r="AL20" s="335"/>
      <c r="AM20" s="335"/>
      <c r="AN20" s="335"/>
      <c r="AO20" s="336"/>
    </row>
    <row r="21" spans="1:41" ht="41.4" customHeight="1">
      <c r="A21" s="75"/>
      <c r="B21" s="75"/>
      <c r="C21" s="118"/>
      <c r="D21" s="73"/>
      <c r="E21" s="119"/>
      <c r="F21" s="76"/>
      <c r="G21" s="77"/>
      <c r="H21" s="68" t="s">
        <v>117</v>
      </c>
      <c r="I21" s="79" t="s">
        <v>113</v>
      </c>
      <c r="J21" s="23" t="s">
        <v>103</v>
      </c>
      <c r="K21" s="23" t="s">
        <v>104</v>
      </c>
      <c r="L21" s="28">
        <v>93.9</v>
      </c>
      <c r="M21" s="47"/>
      <c r="N21" s="71"/>
      <c r="O21" s="131"/>
      <c r="P21" s="132" t="str">
        <f>IF(L21&gt;N$18,"EXCESSIVAMENTE ELEVADO",IF(L21&lt;O$18,"INEXEQUÍVEL","VÁLIDO"))</f>
        <v>EXCESSIVAMENTE ELEVADO</v>
      </c>
      <c r="Q21" s="81">
        <f>(L21-M18)/M18</f>
        <v>0.36250570042701402</v>
      </c>
      <c r="R21" s="108" t="s">
        <v>134</v>
      </c>
      <c r="S21" s="113"/>
      <c r="T21" s="113"/>
      <c r="U21" s="113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36"/>
    </row>
    <row r="22" spans="1:41" ht="34.950000000000003" customHeight="1">
      <c r="A22" s="75"/>
      <c r="B22" s="75"/>
      <c r="C22" s="118"/>
      <c r="D22" s="73"/>
      <c r="E22" s="119"/>
      <c r="F22" s="76"/>
      <c r="G22" s="77"/>
      <c r="H22" s="88" t="s">
        <v>118</v>
      </c>
      <c r="I22" s="111" t="s">
        <v>113</v>
      </c>
      <c r="J22" s="88" t="s">
        <v>105</v>
      </c>
      <c r="K22" s="88" t="s">
        <v>104</v>
      </c>
      <c r="L22" s="90">
        <v>122</v>
      </c>
      <c r="M22" s="47"/>
      <c r="N22" s="71"/>
      <c r="O22" s="131"/>
      <c r="P22" s="194" t="str">
        <f t="shared" si="0"/>
        <v>EXCESSIVAMENTE ELEVADO</v>
      </c>
      <c r="Q22" s="124">
        <f>(L22-M18)/M18</f>
        <v>0.77024169810538556</v>
      </c>
      <c r="R22" s="149" t="s">
        <v>134</v>
      </c>
      <c r="S22" s="113"/>
      <c r="T22" s="113"/>
      <c r="U22" s="113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6"/>
    </row>
    <row r="23" spans="1:41" s="20" customFormat="1" ht="21.75" customHeight="1" thickBot="1">
      <c r="A23" s="426"/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253"/>
      <c r="U23" s="126"/>
      <c r="Y23" s="60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36"/>
    </row>
    <row r="24" spans="1:41" ht="41.4" customHeight="1">
      <c r="A24" s="75"/>
      <c r="B24" s="116"/>
      <c r="C24" s="118"/>
      <c r="D24" s="73"/>
      <c r="E24" s="119"/>
      <c r="F24" s="76"/>
      <c r="G24" s="77"/>
      <c r="H24" s="92" t="s">
        <v>109</v>
      </c>
      <c r="I24" s="125" t="s">
        <v>108</v>
      </c>
      <c r="J24" s="79" t="s">
        <v>106</v>
      </c>
      <c r="K24" s="79" t="s">
        <v>100</v>
      </c>
      <c r="L24" s="93">
        <f>(44.5*4.42%)+44.5</f>
        <v>46.466900000000003</v>
      </c>
      <c r="M24" s="47"/>
      <c r="N24" s="71"/>
      <c r="O24" s="131"/>
      <c r="P24" s="151" t="str">
        <f>IF(L24&gt;N$27,"EXCESSIVAMENTE ELEVADO",IF(L24&lt;O$27,"INEXEQUÍVEL","VÁLIDO"))</f>
        <v>INEXEQUÍVEL</v>
      </c>
      <c r="Q24" s="84">
        <f>L24/M$27</f>
        <v>0.71066310477523453</v>
      </c>
      <c r="R24" s="150" t="s">
        <v>145</v>
      </c>
      <c r="S24" s="113"/>
      <c r="T24" s="113"/>
      <c r="U24" s="113"/>
      <c r="W24" s="361" t="s">
        <v>64</v>
      </c>
      <c r="X24" s="362"/>
      <c r="Y24" s="362"/>
      <c r="Z24" s="362"/>
      <c r="AA24" s="363"/>
      <c r="AB24" s="424" t="s">
        <v>68</v>
      </c>
      <c r="AC24" s="425"/>
    </row>
    <row r="25" spans="1:41" ht="50.25" customHeight="1">
      <c r="A25" s="75"/>
      <c r="B25" s="116"/>
      <c r="C25" s="118"/>
      <c r="D25" s="73"/>
      <c r="E25" s="119"/>
      <c r="F25" s="76"/>
      <c r="G25" s="77"/>
      <c r="H25" s="69" t="s">
        <v>110</v>
      </c>
      <c r="I25" s="23" t="s">
        <v>111</v>
      </c>
      <c r="J25" s="23" t="s">
        <v>112</v>
      </c>
      <c r="K25" s="23"/>
      <c r="L25" s="28">
        <v>51.55</v>
      </c>
      <c r="M25" s="47"/>
      <c r="N25" s="71"/>
      <c r="O25" s="131"/>
      <c r="P25" s="194" t="str">
        <f t="shared" ref="P25:P30" si="2">IF(L25&gt;N$27,"EXCESSIVAMENTE ELEVADO",IF(L25&lt;O$27,"INEXEQUÍVEL","VÁLIDO"))</f>
        <v>VÁLIDO</v>
      </c>
      <c r="Q25" s="197">
        <f>L25/M$27</f>
        <v>0.78840385416637071</v>
      </c>
      <c r="R25" s="196" t="s">
        <v>146</v>
      </c>
      <c r="S25" s="113"/>
      <c r="T25" s="113"/>
      <c r="U25" s="113"/>
      <c r="W25" s="171" t="s">
        <v>4</v>
      </c>
      <c r="X25" s="172" t="s">
        <v>65</v>
      </c>
      <c r="Y25" s="173" t="s">
        <v>66</v>
      </c>
      <c r="Z25" s="172" t="s">
        <v>67</v>
      </c>
      <c r="AA25" s="174" t="s">
        <v>15</v>
      </c>
      <c r="AB25" s="175">
        <v>0.25</v>
      </c>
      <c r="AC25" s="176">
        <v>0.75</v>
      </c>
    </row>
    <row r="26" spans="1:41" ht="43.2" customHeight="1" thickBot="1">
      <c r="A26" s="75"/>
      <c r="B26" s="116"/>
      <c r="C26" s="118"/>
      <c r="D26" s="73"/>
      <c r="E26" s="119"/>
      <c r="F26" s="76"/>
      <c r="G26" s="77"/>
      <c r="H26" s="23" t="s">
        <v>116</v>
      </c>
      <c r="I26" s="79" t="s">
        <v>113</v>
      </c>
      <c r="J26" s="23" t="s">
        <v>102</v>
      </c>
      <c r="K26" s="23" t="s">
        <v>100</v>
      </c>
      <c r="L26" s="28">
        <v>51.17</v>
      </c>
      <c r="M26" s="47"/>
      <c r="N26" s="71"/>
      <c r="O26" s="131"/>
      <c r="P26" s="152" t="str">
        <f t="shared" si="2"/>
        <v>VÁLIDO</v>
      </c>
      <c r="Q26" s="197">
        <f>L26/M27</f>
        <v>0.78259214777290387</v>
      </c>
      <c r="R26" s="196" t="s">
        <v>147</v>
      </c>
      <c r="S26" s="113"/>
      <c r="T26" s="113"/>
      <c r="U26" s="113"/>
      <c r="W26" s="177">
        <f>AVERAGE(L26:L28)</f>
        <v>61.723333333333336</v>
      </c>
      <c r="X26" s="178">
        <f>_xlfn.STDEV.S(L26:L28)</f>
        <v>13.547310926281003</v>
      </c>
      <c r="Y26" s="179">
        <f>(X26/W26)*100</f>
        <v>21.948443472940006</v>
      </c>
      <c r="Z26" s="180" t="str">
        <f>IF(Y26&gt;25,"Mediana","Média")</f>
        <v>Média</v>
      </c>
      <c r="AA26" s="181">
        <f>MIN(L24:L30)</f>
        <v>46.466900000000003</v>
      </c>
      <c r="AB26" s="182" t="s">
        <v>137</v>
      </c>
      <c r="AC26" s="183" t="s">
        <v>138</v>
      </c>
    </row>
    <row r="27" spans="1:41" ht="85.8" customHeight="1">
      <c r="A27" s="75">
        <v>2</v>
      </c>
      <c r="B27" s="116"/>
      <c r="C27" s="364" t="s">
        <v>73</v>
      </c>
      <c r="D27" s="73" t="s">
        <v>72</v>
      </c>
      <c r="E27" s="119">
        <v>75</v>
      </c>
      <c r="F27" s="76">
        <v>375</v>
      </c>
      <c r="G27" s="77" t="s">
        <v>75</v>
      </c>
      <c r="H27" s="23" t="s">
        <v>140</v>
      </c>
      <c r="I27" s="88" t="s">
        <v>113</v>
      </c>
      <c r="J27" s="88" t="s">
        <v>99</v>
      </c>
      <c r="K27" s="23" t="s">
        <v>100</v>
      </c>
      <c r="L27" s="90">
        <v>57</v>
      </c>
      <c r="M27" s="47">
        <f>AVERAGE(L24:L30)</f>
        <v>65.385271428571428</v>
      </c>
      <c r="N27" s="71">
        <f>M27*1.25</f>
        <v>81.731589285714279</v>
      </c>
      <c r="O27" s="131">
        <f>M27*0.75</f>
        <v>49.038953571428571</v>
      </c>
      <c r="P27" s="195" t="str">
        <f t="shared" si="2"/>
        <v>VÁLIDO</v>
      </c>
      <c r="Q27" s="343">
        <f>L27/M27</f>
        <v>0.87175595902004144</v>
      </c>
      <c r="R27" s="344" t="s">
        <v>147</v>
      </c>
      <c r="S27" s="113">
        <f>ROUND(AVERAGE(L25:L28),2)</f>
        <v>59.18</v>
      </c>
      <c r="T27" s="113">
        <f>S27*F27</f>
        <v>22192.5</v>
      </c>
      <c r="U27" s="113">
        <f>S27*E27</f>
        <v>4438.5</v>
      </c>
    </row>
    <row r="28" spans="1:41" ht="86.4" customHeight="1">
      <c r="A28" s="75"/>
      <c r="B28" s="116"/>
      <c r="C28" s="364"/>
      <c r="D28" s="73"/>
      <c r="E28" s="119"/>
      <c r="F28" s="76"/>
      <c r="G28" s="77"/>
      <c r="H28" s="23" t="s">
        <v>126</v>
      </c>
      <c r="I28" s="88" t="s">
        <v>122</v>
      </c>
      <c r="J28" s="23" t="s">
        <v>130</v>
      </c>
      <c r="K28" s="23" t="s">
        <v>104</v>
      </c>
      <c r="L28" s="90">
        <f>72+5</f>
        <v>77</v>
      </c>
      <c r="M28" s="47"/>
      <c r="N28" s="71"/>
      <c r="O28" s="131"/>
      <c r="P28" s="152" t="str">
        <f t="shared" si="2"/>
        <v>VÁLIDO</v>
      </c>
      <c r="Q28" s="343">
        <f>L28/M27</f>
        <v>1.1776352428867227</v>
      </c>
      <c r="R28" s="344" t="s">
        <v>147</v>
      </c>
      <c r="S28" s="113"/>
      <c r="T28" s="113"/>
      <c r="U28" s="113"/>
    </row>
    <row r="29" spans="1:41" ht="46.2" customHeight="1">
      <c r="A29" s="75"/>
      <c r="B29" s="116"/>
      <c r="C29" s="118"/>
      <c r="D29" s="73"/>
      <c r="E29" s="119"/>
      <c r="F29" s="76"/>
      <c r="G29" s="77"/>
      <c r="H29" s="23" t="s">
        <v>118</v>
      </c>
      <c r="I29" s="23" t="s">
        <v>113</v>
      </c>
      <c r="J29" s="23" t="s">
        <v>105</v>
      </c>
      <c r="K29" s="23" t="s">
        <v>104</v>
      </c>
      <c r="L29" s="28">
        <v>85</v>
      </c>
      <c r="M29" s="47"/>
      <c r="N29" s="71"/>
      <c r="O29" s="131"/>
      <c r="P29" s="132" t="str">
        <f t="shared" si="2"/>
        <v>EXCESSIVAMENTE ELEVADO</v>
      </c>
      <c r="Q29" s="80">
        <f>(L29-M27)/M27</f>
        <v>0.29998695643339512</v>
      </c>
      <c r="R29" s="108" t="s">
        <v>149</v>
      </c>
      <c r="S29" s="113"/>
      <c r="T29" s="113"/>
      <c r="U29" s="113"/>
    </row>
    <row r="30" spans="1:41" ht="41.4">
      <c r="A30" s="122"/>
      <c r="B30" s="140"/>
      <c r="C30" s="141"/>
      <c r="D30" s="91"/>
      <c r="E30" s="142"/>
      <c r="F30" s="143"/>
      <c r="G30" s="144"/>
      <c r="H30" s="68" t="s">
        <v>117</v>
      </c>
      <c r="I30" s="79" t="s">
        <v>113</v>
      </c>
      <c r="J30" s="79" t="s">
        <v>103</v>
      </c>
      <c r="K30" s="23" t="s">
        <v>104</v>
      </c>
      <c r="L30" s="28">
        <v>89.51</v>
      </c>
      <c r="M30" s="145"/>
      <c r="N30" s="146"/>
      <c r="O30" s="148"/>
      <c r="P30" s="132" t="str">
        <f t="shared" si="2"/>
        <v>EXCESSIVAMENTE ELEVADO</v>
      </c>
      <c r="Q30" s="80">
        <f>(L30-M27)/M27</f>
        <v>0.36896273494533183</v>
      </c>
      <c r="R30" s="82" t="s">
        <v>177</v>
      </c>
      <c r="S30" s="114"/>
      <c r="T30" s="114"/>
      <c r="U30" s="114"/>
      <c r="W30" s="193"/>
    </row>
    <row r="31" spans="1:41" s="20" customFormat="1" ht="21.75" customHeight="1">
      <c r="A31" s="426"/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253"/>
      <c r="U31" s="126"/>
      <c r="Y31" s="60"/>
    </row>
    <row r="32" spans="1:41" ht="50.4" customHeight="1" thickBot="1">
      <c r="A32" s="121"/>
      <c r="B32" s="133"/>
      <c r="C32" s="134"/>
      <c r="D32" s="123"/>
      <c r="E32" s="135"/>
      <c r="F32" s="136"/>
      <c r="G32" s="137"/>
      <c r="H32" s="190" t="s">
        <v>110</v>
      </c>
      <c r="I32" s="88" t="s">
        <v>111</v>
      </c>
      <c r="J32" s="88" t="s">
        <v>112</v>
      </c>
      <c r="K32" s="88"/>
      <c r="L32" s="90">
        <v>48</v>
      </c>
      <c r="M32" s="138"/>
      <c r="N32" s="139"/>
      <c r="O32" s="147"/>
      <c r="P32" s="132" t="str">
        <f t="shared" ref="P32:P37" si="3">IF(L32&gt;N$35,"EXCESSIVAMENTE ELEVADO",IF(L32&lt;O$35,"INEXEQUÍVEL","VÁLIDO"))</f>
        <v>INEXEQUÍVEL</v>
      </c>
      <c r="Q32" s="124">
        <f>L32/M35</f>
        <v>0.7191011235955056</v>
      </c>
      <c r="R32" s="149" t="s">
        <v>145</v>
      </c>
      <c r="S32" s="187"/>
      <c r="T32" s="187"/>
      <c r="U32" s="112"/>
    </row>
    <row r="33" spans="1:29" ht="61.2" customHeight="1">
      <c r="A33" s="75"/>
      <c r="B33" s="116"/>
      <c r="C33" s="118"/>
      <c r="D33" s="73"/>
      <c r="E33" s="119"/>
      <c r="F33" s="76"/>
      <c r="G33" s="77"/>
      <c r="H33" s="87" t="s">
        <v>110</v>
      </c>
      <c r="I33" s="23" t="s">
        <v>111</v>
      </c>
      <c r="J33" s="23" t="s">
        <v>112</v>
      </c>
      <c r="K33" s="23"/>
      <c r="L33" s="106">
        <v>51.55</v>
      </c>
      <c r="M33" s="47"/>
      <c r="N33" s="71"/>
      <c r="O33" s="131"/>
      <c r="P33" s="342" t="str">
        <f t="shared" si="3"/>
        <v>VÁLIDO</v>
      </c>
      <c r="Q33" s="197">
        <f>L33/M$35</f>
        <v>0.77228464419475651</v>
      </c>
      <c r="R33" s="196" t="s">
        <v>190</v>
      </c>
      <c r="S33" s="103"/>
      <c r="T33" s="188"/>
      <c r="U33" s="113"/>
      <c r="V33" s="346" t="s">
        <v>189</v>
      </c>
      <c r="W33" s="361" t="s">
        <v>64</v>
      </c>
      <c r="X33" s="362"/>
      <c r="Y33" s="362"/>
      <c r="Z33" s="362"/>
      <c r="AA33" s="363"/>
      <c r="AB33" s="424" t="s">
        <v>68</v>
      </c>
      <c r="AC33" s="425"/>
    </row>
    <row r="34" spans="1:29" ht="48" customHeight="1">
      <c r="A34" s="75">
        <v>3</v>
      </c>
      <c r="B34" s="116"/>
      <c r="C34" s="365" t="s">
        <v>76</v>
      </c>
      <c r="D34" s="73" t="s">
        <v>72</v>
      </c>
      <c r="E34" s="119">
        <v>75</v>
      </c>
      <c r="F34" s="76">
        <v>375</v>
      </c>
      <c r="G34" s="77" t="s">
        <v>75</v>
      </c>
      <c r="H34" s="23" t="s">
        <v>141</v>
      </c>
      <c r="I34" s="23" t="s">
        <v>98</v>
      </c>
      <c r="J34" s="23" t="s">
        <v>102</v>
      </c>
      <c r="K34" s="23" t="s">
        <v>100</v>
      </c>
      <c r="L34" s="28">
        <v>54.32</v>
      </c>
      <c r="M34" s="47"/>
      <c r="N34" s="71"/>
      <c r="O34" s="131"/>
      <c r="P34" s="132" t="str">
        <f t="shared" si="3"/>
        <v>VÁLIDO</v>
      </c>
      <c r="Q34" s="343">
        <f>L34/M$35</f>
        <v>0.81378277153558054</v>
      </c>
      <c r="R34" s="344" t="s">
        <v>147</v>
      </c>
      <c r="S34" s="188">
        <f>ROUND(AVERAGE(L33:L35),2)</f>
        <v>60.07</v>
      </c>
      <c r="T34" s="188">
        <f>S34*F34</f>
        <v>22526.25</v>
      </c>
      <c r="U34" s="113">
        <f>S34*E34</f>
        <v>4505.25</v>
      </c>
      <c r="W34" s="171" t="s">
        <v>4</v>
      </c>
      <c r="X34" s="172" t="s">
        <v>65</v>
      </c>
      <c r="Y34" s="173" t="s">
        <v>66</v>
      </c>
      <c r="Z34" s="172" t="s">
        <v>67</v>
      </c>
      <c r="AA34" s="174" t="s">
        <v>15</v>
      </c>
      <c r="AB34" s="175">
        <v>0.25</v>
      </c>
      <c r="AC34" s="176">
        <v>0.75</v>
      </c>
    </row>
    <row r="35" spans="1:29" ht="75" customHeight="1" thickBot="1">
      <c r="A35" s="95"/>
      <c r="B35" s="116"/>
      <c r="C35" s="365"/>
      <c r="D35" s="73"/>
      <c r="E35" s="119"/>
      <c r="F35" s="76"/>
      <c r="G35" s="77"/>
      <c r="H35" s="23" t="s">
        <v>126</v>
      </c>
      <c r="I35" s="79" t="s">
        <v>122</v>
      </c>
      <c r="J35" s="23" t="s">
        <v>130</v>
      </c>
      <c r="K35" s="23" t="s">
        <v>104</v>
      </c>
      <c r="L35" s="28">
        <f>69.33+5</f>
        <v>74.33</v>
      </c>
      <c r="M35" s="184">
        <f>AVERAGE(L32:L37)</f>
        <v>66.75</v>
      </c>
      <c r="N35" s="185">
        <f>M35*1.25</f>
        <v>83.4375</v>
      </c>
      <c r="O35" s="191">
        <f>M35*0.75</f>
        <v>50.0625</v>
      </c>
      <c r="P35" s="132" t="str">
        <f t="shared" si="3"/>
        <v>VÁLIDO</v>
      </c>
      <c r="Q35" s="197">
        <f t="shared" ref="Q35" si="4">L35/M$35</f>
        <v>1.1135580524344568</v>
      </c>
      <c r="R35" s="196" t="s">
        <v>147</v>
      </c>
      <c r="S35" s="188"/>
      <c r="T35" s="188"/>
      <c r="U35" s="113"/>
      <c r="W35" s="177">
        <f>AVERAGE(L33:L35)</f>
        <v>60.066666666666663</v>
      </c>
      <c r="X35" s="178">
        <f>_xlfn.STDEV.S(L33:L35)</f>
        <v>12.429812280695682</v>
      </c>
      <c r="Y35" s="179">
        <f>(X35/W35)*100</f>
        <v>20.693361177628773</v>
      </c>
      <c r="Z35" s="180" t="str">
        <f>IF(Y35&gt;25,"Mediana","Média")</f>
        <v>Média</v>
      </c>
      <c r="AA35" s="181">
        <f>MIN(L32:L38)</f>
        <v>48</v>
      </c>
      <c r="AB35" s="182" t="s">
        <v>137</v>
      </c>
      <c r="AC35" s="183" t="s">
        <v>138</v>
      </c>
    </row>
    <row r="36" spans="1:29" ht="41.4">
      <c r="A36" s="75"/>
      <c r="B36" s="116"/>
      <c r="C36" s="118"/>
      <c r="D36" s="73"/>
      <c r="E36" s="119"/>
      <c r="F36" s="76"/>
      <c r="G36" s="77"/>
      <c r="H36" s="23" t="s">
        <v>142</v>
      </c>
      <c r="I36" s="88" t="s">
        <v>113</v>
      </c>
      <c r="J36" s="23" t="s">
        <v>105</v>
      </c>
      <c r="K36" s="23" t="s">
        <v>104</v>
      </c>
      <c r="L36" s="28">
        <v>85</v>
      </c>
      <c r="M36" s="47"/>
      <c r="N36" s="71"/>
      <c r="O36" s="131"/>
      <c r="P36" s="132" t="str">
        <f t="shared" si="3"/>
        <v>EXCESSIVAMENTE ELEVADO</v>
      </c>
      <c r="Q36" s="81">
        <f>(L36-M35)/M35</f>
        <v>0.27340823970037453</v>
      </c>
      <c r="R36" s="82" t="s">
        <v>177</v>
      </c>
      <c r="S36" s="188"/>
      <c r="T36" s="188"/>
      <c r="U36" s="113"/>
      <c r="W36" s="13"/>
      <c r="X36" s="85"/>
      <c r="Y36" s="153"/>
      <c r="Z36" s="110"/>
      <c r="AA36" s="13"/>
      <c r="AB36" s="154"/>
      <c r="AC36" s="155"/>
    </row>
    <row r="37" spans="1:29" ht="41.4">
      <c r="A37" s="122"/>
      <c r="B37" s="140"/>
      <c r="C37" s="141"/>
      <c r="D37" s="91"/>
      <c r="E37" s="142"/>
      <c r="F37" s="143"/>
      <c r="G37" s="144"/>
      <c r="H37" s="68" t="s">
        <v>144</v>
      </c>
      <c r="I37" s="23" t="s">
        <v>113</v>
      </c>
      <c r="J37" s="23" t="s">
        <v>103</v>
      </c>
      <c r="K37" s="23" t="s">
        <v>104</v>
      </c>
      <c r="L37" s="28">
        <v>87.3</v>
      </c>
      <c r="M37" s="145"/>
      <c r="N37" s="146"/>
      <c r="O37" s="148"/>
      <c r="P37" s="132" t="str">
        <f t="shared" si="3"/>
        <v>EXCESSIVAMENTE ELEVADO</v>
      </c>
      <c r="Q37" s="81">
        <f>(L37-M35)/M35</f>
        <v>0.30786516853932577</v>
      </c>
      <c r="R37" s="82" t="s">
        <v>177</v>
      </c>
      <c r="S37" s="189"/>
      <c r="T37" s="189"/>
      <c r="U37" s="114"/>
    </row>
    <row r="38" spans="1:29" s="20" customFormat="1" ht="21.75" customHeight="1">
      <c r="A38" s="426" t="s">
        <v>119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253"/>
      <c r="U38" s="126"/>
      <c r="Y38" s="60"/>
    </row>
    <row r="39" spans="1:29" ht="58.8" customHeight="1">
      <c r="A39" s="202"/>
      <c r="B39" s="133"/>
      <c r="C39" s="134"/>
      <c r="D39" s="123"/>
      <c r="E39" s="135"/>
      <c r="F39" s="136"/>
      <c r="G39" s="137"/>
      <c r="H39" s="209" t="s">
        <v>186</v>
      </c>
      <c r="I39" s="88" t="s">
        <v>111</v>
      </c>
      <c r="J39" s="88" t="s">
        <v>152</v>
      </c>
      <c r="K39" s="88" t="s">
        <v>100</v>
      </c>
      <c r="L39" s="90">
        <v>34.729999999999997</v>
      </c>
      <c r="M39" s="138"/>
      <c r="N39" s="139"/>
      <c r="O39" s="147"/>
      <c r="P39" s="132" t="str">
        <f>IF(L39&gt;N$42,"EXCESSIVAMENTE ELEVADO",IF(L39&lt;O$42,"INEXEQUÍVEL","VÁLIDO"))</f>
        <v>INEXEQUÍVEL</v>
      </c>
      <c r="Q39" s="124">
        <f>L39/M$42</f>
        <v>0.61613436448170777</v>
      </c>
      <c r="R39" s="149" t="s">
        <v>145</v>
      </c>
      <c r="S39" s="187"/>
      <c r="T39" s="112"/>
      <c r="U39" s="112"/>
      <c r="V39" t="s">
        <v>188</v>
      </c>
    </row>
    <row r="40" spans="1:29" ht="58.8" customHeight="1" thickBot="1">
      <c r="A40" s="203"/>
      <c r="B40" s="116"/>
      <c r="C40" s="118"/>
      <c r="D40" s="73"/>
      <c r="E40" s="119"/>
      <c r="F40" s="76"/>
      <c r="G40" s="77"/>
      <c r="H40" s="69" t="s">
        <v>109</v>
      </c>
      <c r="I40" s="23" t="s">
        <v>108</v>
      </c>
      <c r="J40" s="23" t="s">
        <v>106</v>
      </c>
      <c r="K40" s="23" t="s">
        <v>100</v>
      </c>
      <c r="L40" s="28">
        <f>(43*4.42%)+43</f>
        <v>44.900599999999997</v>
      </c>
      <c r="M40" s="47"/>
      <c r="N40" s="71"/>
      <c r="O40" s="131"/>
      <c r="P40" s="132" t="str">
        <f t="shared" ref="P40:P46" si="5">IF(L40&gt;N$42,"EXCESSIVAMENTE ELEVADO",IF(L40&lt;O$42,"INEXEQUÍVEL","VÁLIDO"))</f>
        <v>VÁLIDO</v>
      </c>
      <c r="Q40" s="197">
        <f>L40/M$42</f>
        <v>0.79656788499416553</v>
      </c>
      <c r="R40" s="196" t="s">
        <v>147</v>
      </c>
      <c r="S40" s="188"/>
      <c r="T40" s="113"/>
      <c r="U40" s="113"/>
    </row>
    <row r="41" spans="1:29" ht="42" customHeight="1">
      <c r="A41" s="203"/>
      <c r="B41" s="116"/>
      <c r="C41" s="118"/>
      <c r="D41" s="73"/>
      <c r="E41" s="119"/>
      <c r="F41" s="76"/>
      <c r="G41" s="77"/>
      <c r="H41" s="23" t="s">
        <v>140</v>
      </c>
      <c r="I41" s="23" t="s">
        <v>113</v>
      </c>
      <c r="J41" s="23" t="s">
        <v>99</v>
      </c>
      <c r="K41" s="23" t="s">
        <v>100</v>
      </c>
      <c r="L41" s="28">
        <v>47</v>
      </c>
      <c r="M41" s="47"/>
      <c r="N41" s="71"/>
      <c r="O41" s="131"/>
      <c r="P41" s="132" t="str">
        <f t="shared" si="5"/>
        <v>VÁLIDO</v>
      </c>
      <c r="Q41" s="197">
        <f>L41/M$42</f>
        <v>0.83381270171725508</v>
      </c>
      <c r="R41" s="196" t="s">
        <v>147</v>
      </c>
      <c r="S41" s="188"/>
      <c r="T41" s="113"/>
      <c r="U41" s="113"/>
      <c r="W41" s="401" t="s">
        <v>64</v>
      </c>
      <c r="X41" s="402"/>
      <c r="Y41" s="402"/>
      <c r="Z41" s="402"/>
      <c r="AA41" s="403"/>
      <c r="AB41" s="404" t="s">
        <v>68</v>
      </c>
      <c r="AC41" s="405"/>
    </row>
    <row r="42" spans="1:29" ht="84" customHeight="1">
      <c r="A42" s="203">
        <v>4</v>
      </c>
      <c r="B42" s="116"/>
      <c r="C42" s="118" t="s">
        <v>77</v>
      </c>
      <c r="D42" s="73" t="s">
        <v>72</v>
      </c>
      <c r="E42" s="119">
        <v>40</v>
      </c>
      <c r="F42" s="76">
        <v>200</v>
      </c>
      <c r="G42" s="77" t="s">
        <v>75</v>
      </c>
      <c r="H42" s="23" t="s">
        <v>126</v>
      </c>
      <c r="I42" s="79" t="s">
        <v>122</v>
      </c>
      <c r="J42" s="23" t="s">
        <v>130</v>
      </c>
      <c r="K42" s="23" t="s">
        <v>104</v>
      </c>
      <c r="L42" s="28">
        <f>42.66+5</f>
        <v>47.66</v>
      </c>
      <c r="M42" s="47">
        <f>AVERAGE(L39:L46)</f>
        <v>56.367574999999995</v>
      </c>
      <c r="N42" s="71">
        <f>M42*1.25</f>
        <v>70.459468749999999</v>
      </c>
      <c r="O42" s="131">
        <f>M42*0.75</f>
        <v>42.275681249999998</v>
      </c>
      <c r="P42" s="132" t="str">
        <f t="shared" si="5"/>
        <v>VÁLIDO</v>
      </c>
      <c r="Q42" s="197">
        <f t="shared" ref="Q42:Q44" si="6">L42/M$42</f>
        <v>0.84552156093285902</v>
      </c>
      <c r="R42" s="196" t="s">
        <v>147</v>
      </c>
      <c r="S42" s="188">
        <f>ROUND(AVERAGE(L40:L44),2)</f>
        <v>48.78</v>
      </c>
      <c r="T42" s="113">
        <f>S42*F42</f>
        <v>9756</v>
      </c>
      <c r="U42" s="113">
        <f>S42*E42</f>
        <v>1951.2</v>
      </c>
      <c r="W42" s="52" t="s">
        <v>4</v>
      </c>
      <c r="X42" s="53" t="s">
        <v>65</v>
      </c>
      <c r="Y42" s="58" t="s">
        <v>66</v>
      </c>
      <c r="Z42" s="53" t="s">
        <v>67</v>
      </c>
      <c r="AA42" s="54" t="s">
        <v>15</v>
      </c>
      <c r="AB42" s="55">
        <v>0.25</v>
      </c>
      <c r="AC42" s="56">
        <v>0.75</v>
      </c>
    </row>
    <row r="43" spans="1:29" ht="84" customHeight="1" thickBot="1">
      <c r="A43" s="203"/>
      <c r="B43" s="116"/>
      <c r="C43" s="118"/>
      <c r="D43" s="73"/>
      <c r="E43" s="119"/>
      <c r="F43" s="76"/>
      <c r="G43" s="77"/>
      <c r="H43" s="23" t="s">
        <v>153</v>
      </c>
      <c r="I43" s="79" t="s">
        <v>122</v>
      </c>
      <c r="J43" s="23" t="s">
        <v>123</v>
      </c>
      <c r="K43" s="23" t="s">
        <v>124</v>
      </c>
      <c r="L43" s="28">
        <v>49.45</v>
      </c>
      <c r="M43" s="47"/>
      <c r="N43" s="71"/>
      <c r="O43" s="131"/>
      <c r="P43" s="132" t="str">
        <f t="shared" si="5"/>
        <v>VÁLIDO</v>
      </c>
      <c r="Q43" s="197">
        <f t="shared" si="6"/>
        <v>0.87727740638123974</v>
      </c>
      <c r="R43" s="196" t="s">
        <v>147</v>
      </c>
      <c r="S43" s="188"/>
      <c r="T43" s="113"/>
      <c r="U43" s="113"/>
      <c r="W43" s="48">
        <f>AVERAGE(L40:L44)</f>
        <v>48.782120000000006</v>
      </c>
      <c r="X43" s="49">
        <f>_xlfn.STDEV.S(L40:L44)</f>
        <v>3.7873414781347621</v>
      </c>
      <c r="Y43" s="59">
        <f>(X43/W43)*100</f>
        <v>7.7637902537543715</v>
      </c>
      <c r="Z43" s="50" t="str">
        <f>IF(Y43&gt;25,"Mediana","Média")</f>
        <v>Média</v>
      </c>
      <c r="AA43" s="51">
        <f>MIN(L39:L42,L46)</f>
        <v>34.729999999999997</v>
      </c>
      <c r="AB43" s="182" t="s">
        <v>137</v>
      </c>
      <c r="AC43" s="183" t="s">
        <v>138</v>
      </c>
    </row>
    <row r="44" spans="1:29" ht="51" customHeight="1">
      <c r="A44" s="203"/>
      <c r="B44" s="116"/>
      <c r="C44" s="118"/>
      <c r="D44" s="73"/>
      <c r="E44" s="119"/>
      <c r="F44" s="76"/>
      <c r="G44" s="77"/>
      <c r="H44" s="23" t="s">
        <v>141</v>
      </c>
      <c r="I44" s="79" t="s">
        <v>113</v>
      </c>
      <c r="J44" s="23" t="s">
        <v>102</v>
      </c>
      <c r="K44" s="23" t="s">
        <v>100</v>
      </c>
      <c r="L44" s="28">
        <f>49.9+5</f>
        <v>54.9</v>
      </c>
      <c r="M44" s="47"/>
      <c r="N44" s="71"/>
      <c r="O44" s="131"/>
      <c r="P44" s="132" t="str">
        <f t="shared" si="5"/>
        <v>VÁLIDO</v>
      </c>
      <c r="Q44" s="197">
        <f t="shared" si="6"/>
        <v>0.97396419838887882</v>
      </c>
      <c r="R44" s="196" t="s">
        <v>147</v>
      </c>
      <c r="S44" s="188"/>
      <c r="T44" s="113"/>
      <c r="U44" s="113"/>
    </row>
    <row r="45" spans="1:29" ht="41.4">
      <c r="A45" s="203"/>
      <c r="B45" s="116"/>
      <c r="C45" s="118"/>
      <c r="D45" s="73"/>
      <c r="E45" s="119"/>
      <c r="F45" s="76"/>
      <c r="G45" s="77"/>
      <c r="H45" s="23" t="s">
        <v>142</v>
      </c>
      <c r="I45" s="23" t="s">
        <v>113</v>
      </c>
      <c r="J45" s="23" t="s">
        <v>105</v>
      </c>
      <c r="K45" s="23" t="s">
        <v>104</v>
      </c>
      <c r="L45" s="28">
        <v>85</v>
      </c>
      <c r="M45" s="47"/>
      <c r="N45" s="71"/>
      <c r="O45" s="131"/>
      <c r="P45" s="132" t="str">
        <f t="shared" si="5"/>
        <v>EXCESSIVAMENTE ELEVADO</v>
      </c>
      <c r="Q45" s="81">
        <f>(L45-M$42)/M$42</f>
        <v>0.50795914140354637</v>
      </c>
      <c r="R45" s="82" t="s">
        <v>177</v>
      </c>
      <c r="S45" s="188"/>
      <c r="T45" s="113"/>
      <c r="U45" s="113"/>
    </row>
    <row r="46" spans="1:29" ht="41.4">
      <c r="A46" s="204"/>
      <c r="B46" s="140"/>
      <c r="C46" s="141"/>
      <c r="D46" s="91"/>
      <c r="E46" s="142"/>
      <c r="F46" s="143"/>
      <c r="G46" s="144"/>
      <c r="H46" s="68" t="s">
        <v>154</v>
      </c>
      <c r="I46" s="23" t="s">
        <v>113</v>
      </c>
      <c r="J46" s="23" t="s">
        <v>103</v>
      </c>
      <c r="K46" s="23" t="s">
        <v>104</v>
      </c>
      <c r="L46" s="28">
        <v>87.3</v>
      </c>
      <c r="M46" s="145"/>
      <c r="N46" s="146"/>
      <c r="O46" s="148"/>
      <c r="P46" s="132" t="str">
        <f t="shared" si="5"/>
        <v>EXCESSIVAMENTE ELEVADO</v>
      </c>
      <c r="Q46" s="80">
        <f>(L46-M$42)/M$42</f>
        <v>0.54876274170034822</v>
      </c>
      <c r="R46" s="82" t="s">
        <v>177</v>
      </c>
      <c r="S46" s="189"/>
      <c r="T46" s="114"/>
      <c r="U46" s="114"/>
    </row>
    <row r="47" spans="1:29" s="20" customFormat="1" ht="21.75" customHeight="1">
      <c r="A47" s="369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1"/>
      <c r="Y47" s="60"/>
    </row>
    <row r="48" spans="1:29" ht="54" customHeight="1">
      <c r="A48" s="202"/>
      <c r="B48" s="133"/>
      <c r="C48" s="134"/>
      <c r="D48" s="123"/>
      <c r="E48" s="135"/>
      <c r="F48" s="136"/>
      <c r="G48" s="137"/>
      <c r="H48" s="209" t="s">
        <v>151</v>
      </c>
      <c r="I48" s="88" t="s">
        <v>111</v>
      </c>
      <c r="J48" s="88" t="s">
        <v>152</v>
      </c>
      <c r="K48" s="88" t="s">
        <v>100</v>
      </c>
      <c r="L48" s="90">
        <v>34.200000000000003</v>
      </c>
      <c r="M48" s="138"/>
      <c r="N48" s="139"/>
      <c r="O48" s="147"/>
      <c r="P48" s="132" t="str">
        <f>IF(L48&gt;N$51,"EXCESSIVAMENTE ELEVADO",IF(L48&lt;O$51,"INEXEQUÍVEL","VÁLIDO"))</f>
        <v>INEXEQUÍVEL</v>
      </c>
      <c r="Q48" s="124">
        <f>L48/M$42</f>
        <v>0.60673179571766223</v>
      </c>
      <c r="R48" s="149" t="s">
        <v>145</v>
      </c>
      <c r="S48" s="187"/>
      <c r="T48" s="112"/>
      <c r="U48" s="200"/>
    </row>
    <row r="49" spans="1:29" ht="54" customHeight="1" thickBot="1">
      <c r="A49" s="203"/>
      <c r="B49" s="116"/>
      <c r="C49" s="118"/>
      <c r="D49" s="73"/>
      <c r="E49" s="119"/>
      <c r="F49" s="76"/>
      <c r="G49" s="77"/>
      <c r="H49" s="69" t="s">
        <v>109</v>
      </c>
      <c r="I49" s="23" t="s">
        <v>108</v>
      </c>
      <c r="J49" s="69" t="s">
        <v>106</v>
      </c>
      <c r="K49" s="69" t="s">
        <v>100</v>
      </c>
      <c r="L49" s="28">
        <f>(45*4.42%)+45</f>
        <v>46.988999999999997</v>
      </c>
      <c r="M49" s="47"/>
      <c r="N49" s="71"/>
      <c r="O49" s="131"/>
      <c r="P49" s="132" t="str">
        <f t="shared" ref="P49:P55" si="7">IF(L49&gt;N$51,"EXCESSIVAMENTE ELEVADO",IF(L49&lt;O$51,"INEXEQUÍVEL","VÁLIDO"))</f>
        <v>VÁLIDO</v>
      </c>
      <c r="Q49" s="197">
        <f>L49/M$51</f>
        <v>0.83408292636385617</v>
      </c>
      <c r="R49" s="196" t="s">
        <v>147</v>
      </c>
      <c r="S49" s="188"/>
      <c r="T49" s="113"/>
      <c r="U49" s="201"/>
    </row>
    <row r="50" spans="1:29" ht="60" customHeight="1">
      <c r="A50" s="203"/>
      <c r="B50" s="116"/>
      <c r="C50" s="118"/>
      <c r="D50" s="73"/>
      <c r="E50" s="119"/>
      <c r="F50" s="76"/>
      <c r="G50" s="77"/>
      <c r="H50" s="79" t="s">
        <v>140</v>
      </c>
      <c r="I50" s="79" t="s">
        <v>98</v>
      </c>
      <c r="J50" s="79" t="s">
        <v>99</v>
      </c>
      <c r="K50" s="79" t="s">
        <v>100</v>
      </c>
      <c r="L50" s="93">
        <v>47</v>
      </c>
      <c r="M50" s="47"/>
      <c r="N50" s="71"/>
      <c r="O50" s="131"/>
      <c r="P50" s="132" t="str">
        <f t="shared" si="7"/>
        <v>VÁLIDO</v>
      </c>
      <c r="Q50" s="197">
        <f t="shared" ref="Q50:Q53" si="8">L50/M$51</f>
        <v>0.83427818295986811</v>
      </c>
      <c r="R50" s="196" t="s">
        <v>147</v>
      </c>
      <c r="S50" s="188"/>
      <c r="T50" s="113"/>
      <c r="U50" s="201"/>
      <c r="W50" s="387" t="s">
        <v>64</v>
      </c>
      <c r="X50" s="388"/>
      <c r="Y50" s="388"/>
      <c r="Z50" s="388"/>
      <c r="AA50" s="389"/>
      <c r="AB50" s="428" t="s">
        <v>68</v>
      </c>
      <c r="AC50" s="429"/>
    </row>
    <row r="51" spans="1:29" ht="78" customHeight="1">
      <c r="A51" s="203">
        <v>5</v>
      </c>
      <c r="B51" s="116"/>
      <c r="C51" s="118" t="s">
        <v>78</v>
      </c>
      <c r="D51" s="73" t="s">
        <v>72</v>
      </c>
      <c r="E51" s="119">
        <v>25</v>
      </c>
      <c r="F51" s="76">
        <v>125</v>
      </c>
      <c r="G51" s="77" t="s">
        <v>75</v>
      </c>
      <c r="H51" s="23" t="s">
        <v>126</v>
      </c>
      <c r="I51" s="79" t="s">
        <v>122</v>
      </c>
      <c r="J51" s="23" t="s">
        <v>130</v>
      </c>
      <c r="K51" s="23" t="s">
        <v>104</v>
      </c>
      <c r="L51" s="28">
        <f>44+5</f>
        <v>49</v>
      </c>
      <c r="M51" s="47">
        <f>AVERAGE(L48:L55)</f>
        <v>56.336125000000003</v>
      </c>
      <c r="N51" s="71">
        <f>M51*1.25</f>
        <v>70.420156250000005</v>
      </c>
      <c r="O51" s="131">
        <f>M51*0.75</f>
        <v>42.25209375</v>
      </c>
      <c r="P51" s="132" t="str">
        <f t="shared" si="7"/>
        <v>VÁLIDO</v>
      </c>
      <c r="Q51" s="197">
        <f t="shared" si="8"/>
        <v>0.86977938223475604</v>
      </c>
      <c r="R51" s="196" t="s">
        <v>147</v>
      </c>
      <c r="S51" s="188">
        <f>ROUND(AVERAGE(L49:L51),2)</f>
        <v>47.66</v>
      </c>
      <c r="T51" s="113">
        <f>S51*F51</f>
        <v>5957.5</v>
      </c>
      <c r="U51" s="201">
        <f>S51*E51</f>
        <v>1191.5</v>
      </c>
      <c r="W51" s="156" t="s">
        <v>4</v>
      </c>
      <c r="X51" s="157" t="s">
        <v>65</v>
      </c>
      <c r="Y51" s="158" t="s">
        <v>66</v>
      </c>
      <c r="Z51" s="157" t="s">
        <v>67</v>
      </c>
      <c r="AA51" s="159" t="s">
        <v>15</v>
      </c>
      <c r="AB51" s="160">
        <v>0.25</v>
      </c>
      <c r="AC51" s="161">
        <v>0.75</v>
      </c>
    </row>
    <row r="52" spans="1:29" ht="83.4" thickBot="1">
      <c r="A52" s="203"/>
      <c r="B52" s="116"/>
      <c r="C52" s="118"/>
      <c r="D52" s="73"/>
      <c r="E52" s="119"/>
      <c r="F52" s="76"/>
      <c r="G52" s="77"/>
      <c r="H52" s="23" t="s">
        <v>153</v>
      </c>
      <c r="I52" s="23" t="s">
        <v>122</v>
      </c>
      <c r="J52" s="23" t="s">
        <v>123</v>
      </c>
      <c r="K52" s="23" t="s">
        <v>124</v>
      </c>
      <c r="L52" s="28">
        <v>49.45</v>
      </c>
      <c r="M52" s="47"/>
      <c r="N52" s="71"/>
      <c r="O52" s="131"/>
      <c r="P52" s="132" t="str">
        <f t="shared" si="7"/>
        <v>VÁLIDO</v>
      </c>
      <c r="Q52" s="197">
        <f t="shared" si="8"/>
        <v>0.87776715207160594</v>
      </c>
      <c r="R52" s="196" t="s">
        <v>147</v>
      </c>
      <c r="S52" s="188"/>
      <c r="T52" s="113"/>
      <c r="U52" s="201"/>
      <c r="W52" s="162">
        <f>AVERAGE(L49:L53)</f>
        <v>48.837800000000001</v>
      </c>
      <c r="X52" s="163">
        <f>_xlfn.STDEV.S(L49:L53)</f>
        <v>1.9797459938082975</v>
      </c>
      <c r="Y52" s="164">
        <f>(X52/W52)*100</f>
        <v>4.0537165757022171</v>
      </c>
      <c r="Z52" s="165" t="str">
        <f>IF(Y52&gt;25,"Mediana","Média")</f>
        <v>Média</v>
      </c>
      <c r="AA52" s="166">
        <f>MIN(L48:L52,L55)</f>
        <v>34.200000000000003</v>
      </c>
      <c r="AB52" s="167" t="s">
        <v>137</v>
      </c>
      <c r="AC52" s="168" t="s">
        <v>138</v>
      </c>
    </row>
    <row r="53" spans="1:29" ht="57.75" customHeight="1">
      <c r="A53" s="203"/>
      <c r="B53" s="116"/>
      <c r="C53" s="118"/>
      <c r="D53" s="73"/>
      <c r="E53" s="119"/>
      <c r="F53" s="76"/>
      <c r="G53" s="77"/>
      <c r="H53" s="23" t="s">
        <v>141</v>
      </c>
      <c r="I53" s="79" t="s">
        <v>113</v>
      </c>
      <c r="J53" s="23" t="s">
        <v>102</v>
      </c>
      <c r="K53" s="23" t="s">
        <v>100</v>
      </c>
      <c r="L53" s="28">
        <v>51.75</v>
      </c>
      <c r="M53" s="47"/>
      <c r="N53" s="71"/>
      <c r="O53" s="131"/>
      <c r="P53" s="194" t="str">
        <f t="shared" si="7"/>
        <v>VÁLIDO</v>
      </c>
      <c r="Q53" s="197">
        <f t="shared" si="8"/>
        <v>0.91859353123772713</v>
      </c>
      <c r="R53" s="196" t="s">
        <v>147</v>
      </c>
      <c r="S53" s="188"/>
      <c r="T53" s="113"/>
      <c r="U53" s="201"/>
    </row>
    <row r="54" spans="1:29" ht="41.4">
      <c r="A54" s="203"/>
      <c r="B54" s="116"/>
      <c r="C54" s="118"/>
      <c r="D54" s="73"/>
      <c r="E54" s="119"/>
      <c r="F54" s="76"/>
      <c r="G54" s="77"/>
      <c r="H54" s="23" t="s">
        <v>142</v>
      </c>
      <c r="I54" s="23" t="s">
        <v>113</v>
      </c>
      <c r="J54" s="23" t="s">
        <v>105</v>
      </c>
      <c r="K54" s="23" t="s">
        <v>104</v>
      </c>
      <c r="L54" s="28">
        <v>85</v>
      </c>
      <c r="M54" s="47"/>
      <c r="N54" s="71"/>
      <c r="O54" s="131"/>
      <c r="P54" s="132" t="str">
        <f t="shared" si="7"/>
        <v>EXCESSIVAMENTE ELEVADO</v>
      </c>
      <c r="Q54" s="81">
        <f>(L54-M$51)/M$51</f>
        <v>0.50880096918274009</v>
      </c>
      <c r="R54" s="82" t="s">
        <v>177</v>
      </c>
      <c r="S54" s="188"/>
      <c r="T54" s="113"/>
      <c r="U54" s="201"/>
    </row>
    <row r="55" spans="1:29" ht="47.4" customHeight="1">
      <c r="A55" s="204"/>
      <c r="B55" s="140"/>
      <c r="C55" s="141"/>
      <c r="D55" s="91"/>
      <c r="E55" s="142"/>
      <c r="F55" s="143"/>
      <c r="G55" s="144"/>
      <c r="H55" s="68" t="s">
        <v>154</v>
      </c>
      <c r="I55" s="23" t="s">
        <v>113</v>
      </c>
      <c r="J55" s="23" t="s">
        <v>103</v>
      </c>
      <c r="K55" s="23" t="s">
        <v>104</v>
      </c>
      <c r="L55" s="28">
        <v>87.3</v>
      </c>
      <c r="M55" s="145"/>
      <c r="N55" s="146"/>
      <c r="O55" s="148"/>
      <c r="P55" s="132" t="str">
        <f t="shared" si="7"/>
        <v>EXCESSIVAMENTE ELEVADO</v>
      </c>
      <c r="Q55" s="80">
        <f>(L55-M$51)/M$51</f>
        <v>0.54962734834886129</v>
      </c>
      <c r="R55" s="82" t="s">
        <v>177</v>
      </c>
      <c r="S55" s="189"/>
      <c r="T55" s="114"/>
      <c r="U55" s="199"/>
    </row>
    <row r="56" spans="1:29" s="20" customFormat="1" ht="21.75" customHeight="1">
      <c r="A56" s="366"/>
      <c r="B56" s="367"/>
      <c r="C56" s="367"/>
      <c r="D56" s="367"/>
      <c r="E56" s="367"/>
      <c r="F56" s="367"/>
      <c r="G56" s="367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7"/>
      <c r="T56" s="367"/>
      <c r="U56" s="367"/>
      <c r="Y56" s="60"/>
    </row>
    <row r="57" spans="1:29" ht="42" customHeight="1">
      <c r="A57" s="215"/>
      <c r="B57" s="218"/>
      <c r="C57" s="134"/>
      <c r="D57" s="123"/>
      <c r="E57" s="227"/>
      <c r="F57" s="136"/>
      <c r="G57" s="229"/>
      <c r="H57" s="221" t="s">
        <v>151</v>
      </c>
      <c r="I57" s="88" t="s">
        <v>111</v>
      </c>
      <c r="J57" s="88" t="s">
        <v>152</v>
      </c>
      <c r="K57" s="88" t="s">
        <v>100</v>
      </c>
      <c r="L57" s="247">
        <v>34.200000000000003</v>
      </c>
      <c r="M57" s="138"/>
      <c r="N57" s="139"/>
      <c r="O57" s="139"/>
      <c r="P57" s="234" t="str">
        <f>IF(L57&gt;N$60,"EXCESSIVAMENTE ELEVADO",IF(L57&lt;O$60,"INEXEQUÍVEL","VÁLIDO"))</f>
        <v>INEXEQUÍVEL</v>
      </c>
      <c r="Q57" s="124">
        <f>L57/M$42</f>
        <v>0.60673179571766223</v>
      </c>
      <c r="R57" s="82" t="s">
        <v>146</v>
      </c>
      <c r="S57" s="187"/>
      <c r="T57" s="187"/>
      <c r="U57" s="112"/>
      <c r="W57" s="408"/>
      <c r="X57" s="408"/>
      <c r="Y57" s="408"/>
      <c r="Z57" s="408"/>
      <c r="AA57" s="408"/>
      <c r="AB57" s="409"/>
      <c r="AC57" s="409"/>
    </row>
    <row r="58" spans="1:29" ht="52.8" customHeight="1" thickBot="1">
      <c r="A58" s="216"/>
      <c r="B58" s="219"/>
      <c r="C58" s="118"/>
      <c r="D58" s="73"/>
      <c r="E58" s="120"/>
      <c r="F58" s="76"/>
      <c r="G58" s="230"/>
      <c r="H58" s="222" t="s">
        <v>109</v>
      </c>
      <c r="I58" s="23" t="s">
        <v>108</v>
      </c>
      <c r="J58" s="23" t="s">
        <v>106</v>
      </c>
      <c r="K58" s="23" t="s">
        <v>100</v>
      </c>
      <c r="L58" s="246">
        <f>(41*4.42%)+41</f>
        <v>42.812199999999997</v>
      </c>
      <c r="M58" s="47"/>
      <c r="N58" s="71"/>
      <c r="O58" s="71"/>
      <c r="P58" s="234" t="str">
        <f t="shared" ref="P58:P64" si="9">IF(L58&gt;N$60,"EXCESSIVAMENTE ELEVADO",IF(L58&lt;O$60,"INEXEQUÍVEL","VÁLIDO"))</f>
        <v>VÁLIDO</v>
      </c>
      <c r="Q58" s="197">
        <f>L58/M$60</f>
        <v>0.7750354029601354</v>
      </c>
      <c r="R58" s="196" t="s">
        <v>147</v>
      </c>
      <c r="S58" s="188"/>
      <c r="T58" s="188"/>
      <c r="U58" s="113"/>
      <c r="W58" s="205"/>
      <c r="X58" s="205"/>
      <c r="Y58" s="206"/>
      <c r="Z58" s="205"/>
      <c r="AA58" s="205"/>
      <c r="AB58" s="207"/>
      <c r="AC58" s="208"/>
    </row>
    <row r="59" spans="1:29" ht="50.4" customHeight="1">
      <c r="A59" s="216"/>
      <c r="B59" s="219"/>
      <c r="C59" s="118"/>
      <c r="D59" s="73"/>
      <c r="E59" s="120"/>
      <c r="F59" s="76"/>
      <c r="G59" s="230"/>
      <c r="H59" s="23" t="s">
        <v>140</v>
      </c>
      <c r="I59" s="79" t="s">
        <v>113</v>
      </c>
      <c r="J59" s="79" t="s">
        <v>99</v>
      </c>
      <c r="K59" s="79" t="s">
        <v>100</v>
      </c>
      <c r="L59" s="248">
        <v>47</v>
      </c>
      <c r="M59" s="47"/>
      <c r="N59" s="71"/>
      <c r="O59" s="71"/>
      <c r="P59" s="234" t="str">
        <f t="shared" si="9"/>
        <v>VÁLIDO</v>
      </c>
      <c r="Q59" s="197">
        <f t="shared" ref="Q59:Q62" si="10">L59/M$60</f>
        <v>0.85084774758424853</v>
      </c>
      <c r="R59" s="196" t="s">
        <v>147</v>
      </c>
      <c r="S59" s="188"/>
      <c r="T59" s="188"/>
      <c r="U59" s="113"/>
      <c r="W59" s="374" t="s">
        <v>64</v>
      </c>
      <c r="X59" s="375"/>
      <c r="Y59" s="375"/>
      <c r="Z59" s="375"/>
      <c r="AA59" s="376"/>
      <c r="AB59" s="372" t="s">
        <v>68</v>
      </c>
      <c r="AC59" s="373"/>
    </row>
    <row r="60" spans="1:29" ht="45.6" customHeight="1">
      <c r="A60" s="216">
        <v>6</v>
      </c>
      <c r="B60" s="219"/>
      <c r="C60" s="365" t="s">
        <v>79</v>
      </c>
      <c r="D60" s="73" t="s">
        <v>72</v>
      </c>
      <c r="E60" s="120">
        <v>32</v>
      </c>
      <c r="F60" s="76">
        <v>160</v>
      </c>
      <c r="G60" s="230" t="s">
        <v>75</v>
      </c>
      <c r="H60" s="23" t="s">
        <v>116</v>
      </c>
      <c r="I60" s="79" t="s">
        <v>113</v>
      </c>
      <c r="J60" s="23" t="s">
        <v>102</v>
      </c>
      <c r="K60" s="23" t="s">
        <v>100</v>
      </c>
      <c r="L60" s="246">
        <v>47.15</v>
      </c>
      <c r="M60" s="47">
        <f>AVERAGE(L57:L64)</f>
        <v>55.239025000000005</v>
      </c>
      <c r="N60" s="71">
        <f>M60*1.25</f>
        <v>69.048781250000005</v>
      </c>
      <c r="O60" s="71">
        <f>M60*0.75</f>
        <v>41.429268750000006</v>
      </c>
      <c r="P60" s="234" t="str">
        <f t="shared" si="9"/>
        <v>VÁLIDO</v>
      </c>
      <c r="Q60" s="197">
        <f t="shared" si="10"/>
        <v>0.85356321911909183</v>
      </c>
      <c r="R60" s="196" t="s">
        <v>147</v>
      </c>
      <c r="S60" s="188">
        <f>ROUND(AVERAGE(L59:L62),2)</f>
        <v>48.15</v>
      </c>
      <c r="T60" s="188">
        <f>S60*F60</f>
        <v>7704</v>
      </c>
      <c r="U60" s="113">
        <f>S60*E60</f>
        <v>1540.8</v>
      </c>
      <c r="W60" s="235" t="s">
        <v>4</v>
      </c>
      <c r="X60" s="236" t="s">
        <v>65</v>
      </c>
      <c r="Y60" s="237" t="s">
        <v>155</v>
      </c>
      <c r="Z60" s="236" t="s">
        <v>67</v>
      </c>
      <c r="AA60" s="238" t="s">
        <v>15</v>
      </c>
      <c r="AB60" s="239">
        <v>0.25</v>
      </c>
      <c r="AC60" s="240">
        <v>0.75</v>
      </c>
    </row>
    <row r="61" spans="1:29" ht="88.8" customHeight="1" thickBot="1">
      <c r="A61" s="216"/>
      <c r="B61" s="219"/>
      <c r="C61" s="365"/>
      <c r="D61" s="73"/>
      <c r="E61" s="120"/>
      <c r="F61" s="76"/>
      <c r="G61" s="230"/>
      <c r="H61" s="224" t="s">
        <v>126</v>
      </c>
      <c r="I61" s="23" t="s">
        <v>122</v>
      </c>
      <c r="J61" s="23" t="s">
        <v>130</v>
      </c>
      <c r="K61" s="23" t="s">
        <v>104</v>
      </c>
      <c r="L61" s="246">
        <f>44+5</f>
        <v>49</v>
      </c>
      <c r="M61" s="47"/>
      <c r="N61" s="71"/>
      <c r="O61" s="71"/>
      <c r="P61" s="234" t="str">
        <f t="shared" si="9"/>
        <v>VÁLIDO</v>
      </c>
      <c r="Q61" s="197">
        <f t="shared" si="10"/>
        <v>0.88705403471549316</v>
      </c>
      <c r="R61" s="196" t="s">
        <v>147</v>
      </c>
      <c r="S61" s="188"/>
      <c r="T61" s="188"/>
      <c r="U61" s="113"/>
      <c r="W61" s="241">
        <f>AVERAGE(L58:L62)</f>
        <v>47.082439999999998</v>
      </c>
      <c r="X61" s="242">
        <f>_xlfn.STDEV.S(L58:L62)</f>
        <v>2.6233893664494428</v>
      </c>
      <c r="Y61" s="243">
        <f>(X61/W61)*100</f>
        <v>5.571906142607399</v>
      </c>
      <c r="Z61" s="244" t="str">
        <f>IF(Y61&gt;25,"Mediana","Média")</f>
        <v>Média</v>
      </c>
      <c r="AA61" s="245">
        <f>MIN(L59:L60,L66)</f>
        <v>47</v>
      </c>
      <c r="AB61" s="182" t="s">
        <v>137</v>
      </c>
      <c r="AC61" s="183" t="s">
        <v>138</v>
      </c>
    </row>
    <row r="62" spans="1:29" ht="82.8">
      <c r="A62" s="216"/>
      <c r="B62" s="219"/>
      <c r="C62" s="118"/>
      <c r="D62" s="73"/>
      <c r="E62" s="120"/>
      <c r="F62" s="76"/>
      <c r="G62" s="230"/>
      <c r="H62" s="223" t="s">
        <v>153</v>
      </c>
      <c r="I62" s="79" t="s">
        <v>122</v>
      </c>
      <c r="J62" s="79" t="s">
        <v>123</v>
      </c>
      <c r="K62" s="348" t="s">
        <v>124</v>
      </c>
      <c r="L62" s="248">
        <v>49.45</v>
      </c>
      <c r="M62" s="47"/>
      <c r="N62" s="71"/>
      <c r="O62" s="71"/>
      <c r="P62" s="234" t="str">
        <f t="shared" si="9"/>
        <v>VÁLIDO</v>
      </c>
      <c r="Q62" s="197">
        <f t="shared" si="10"/>
        <v>0.89520044932002329</v>
      </c>
      <c r="R62" s="196" t="s">
        <v>147</v>
      </c>
      <c r="S62" s="188"/>
      <c r="T62" s="188"/>
      <c r="U62" s="113"/>
    </row>
    <row r="63" spans="1:29" ht="41.4">
      <c r="A63" s="216"/>
      <c r="B63" s="219"/>
      <c r="C63" s="118"/>
      <c r="D63" s="73"/>
      <c r="E63" s="120"/>
      <c r="F63" s="76"/>
      <c r="G63" s="230"/>
      <c r="H63" s="88" t="s">
        <v>118</v>
      </c>
      <c r="I63" s="111" t="s">
        <v>113</v>
      </c>
      <c r="J63" s="23" t="s">
        <v>105</v>
      </c>
      <c r="K63" s="23" t="s">
        <v>104</v>
      </c>
      <c r="L63" s="246">
        <v>85</v>
      </c>
      <c r="M63" s="47"/>
      <c r="N63" s="71"/>
      <c r="O63" s="71"/>
      <c r="P63" s="234" t="str">
        <f t="shared" si="9"/>
        <v>EXCESSIVAMENTE ELEVADO</v>
      </c>
      <c r="Q63" s="124">
        <f>(L63-M60)/M60</f>
        <v>0.53876720307789627</v>
      </c>
      <c r="R63" s="82" t="s">
        <v>177</v>
      </c>
      <c r="S63" s="188"/>
      <c r="T63" s="188"/>
      <c r="U63" s="113"/>
    </row>
    <row r="64" spans="1:29" ht="54" customHeight="1">
      <c r="A64" s="217"/>
      <c r="B64" s="220"/>
      <c r="C64" s="141"/>
      <c r="D64" s="91"/>
      <c r="E64" s="231"/>
      <c r="F64" s="143"/>
      <c r="G64" s="233"/>
      <c r="H64" s="23" t="s">
        <v>142</v>
      </c>
      <c r="I64" s="23" t="s">
        <v>113</v>
      </c>
      <c r="J64" s="23" t="s">
        <v>103</v>
      </c>
      <c r="K64" s="23" t="s">
        <v>104</v>
      </c>
      <c r="L64" s="246">
        <v>87.3</v>
      </c>
      <c r="M64" s="145"/>
      <c r="N64" s="146"/>
      <c r="O64" s="146"/>
      <c r="P64" s="234" t="str">
        <f t="shared" si="9"/>
        <v>EXCESSIVAMENTE ELEVADO</v>
      </c>
      <c r="Q64" s="124">
        <f>(L64-M60)/M60</f>
        <v>0.58040443327882763</v>
      </c>
      <c r="R64" s="82" t="s">
        <v>177</v>
      </c>
      <c r="S64" s="189"/>
      <c r="T64" s="189"/>
      <c r="U64" s="114"/>
    </row>
    <row r="65" spans="1:29" s="20" customFormat="1" ht="21.75" customHeight="1">
      <c r="A65" s="383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84"/>
      <c r="Y65" s="60"/>
    </row>
    <row r="66" spans="1:29" ht="60.6" customHeight="1" thickBot="1">
      <c r="A66" s="121"/>
      <c r="B66" s="133"/>
      <c r="C66" s="134"/>
      <c r="D66" s="123"/>
      <c r="E66" s="135"/>
      <c r="F66" s="136"/>
      <c r="G66" s="137"/>
      <c r="H66" s="249" t="s">
        <v>164</v>
      </c>
      <c r="I66" s="88" t="s">
        <v>161</v>
      </c>
      <c r="J66" s="88" t="s">
        <v>162</v>
      </c>
      <c r="K66" s="88" t="s">
        <v>104</v>
      </c>
      <c r="L66" s="90">
        <v>50.82</v>
      </c>
      <c r="M66" s="138"/>
      <c r="N66" s="139"/>
      <c r="O66" s="147"/>
      <c r="P66" s="132" t="str">
        <f>IF(L66&gt;N$69,"EXCESSIVAMENTE ELEVADO",IF(L66&lt;O$69,"INEXEQUÍVEL","VÁLIDO"))</f>
        <v>INEXEQUÍVEL</v>
      </c>
      <c r="Q66" s="197">
        <f>L66/M$69</f>
        <v>0.73560223633501609</v>
      </c>
      <c r="R66" s="196" t="s">
        <v>147</v>
      </c>
      <c r="S66" s="112"/>
      <c r="T66" s="112"/>
      <c r="U66" s="200"/>
      <c r="W66" s="408"/>
      <c r="X66" s="408"/>
      <c r="Y66" s="408"/>
      <c r="Z66" s="408"/>
      <c r="AA66" s="408"/>
      <c r="AB66" s="409"/>
      <c r="AC66" s="409"/>
    </row>
    <row r="67" spans="1:29" ht="43.8" customHeight="1">
      <c r="A67" s="75"/>
      <c r="B67" s="116"/>
      <c r="C67" s="118"/>
      <c r="D67" s="73"/>
      <c r="E67" s="119"/>
      <c r="F67" s="76"/>
      <c r="G67" s="77"/>
      <c r="H67" s="23" t="s">
        <v>118</v>
      </c>
      <c r="I67" s="23" t="s">
        <v>113</v>
      </c>
      <c r="J67" s="23" t="s">
        <v>105</v>
      </c>
      <c r="K67" s="23" t="s">
        <v>104</v>
      </c>
      <c r="L67" s="28">
        <v>52</v>
      </c>
      <c r="M67" s="47"/>
      <c r="N67" s="71"/>
      <c r="O67" s="131"/>
      <c r="P67" s="132" t="str">
        <f t="shared" ref="P67:P73" si="11">IF(L67&gt;N$69,"EXCESSIVAMENTE ELEVADO",IF(L67&lt;O$69,"INEXEQUÍVEL","VÁLIDO"))</f>
        <v>VÁLIDO</v>
      </c>
      <c r="Q67" s="197">
        <f t="shared" ref="Q67:Q72" si="12">L67/M$69</f>
        <v>0.75268233548643915</v>
      </c>
      <c r="R67" s="196" t="s">
        <v>147</v>
      </c>
      <c r="S67" s="113"/>
      <c r="T67" s="113"/>
      <c r="U67" s="201"/>
      <c r="W67" s="387" t="s">
        <v>64</v>
      </c>
      <c r="X67" s="388"/>
      <c r="Y67" s="388"/>
      <c r="Z67" s="388"/>
      <c r="AA67" s="389"/>
      <c r="AB67" s="385" t="s">
        <v>68</v>
      </c>
      <c r="AC67" s="386"/>
    </row>
    <row r="68" spans="1:29" ht="55.8" customHeight="1">
      <c r="A68" s="75"/>
      <c r="B68" s="116"/>
      <c r="C68" s="390" t="s">
        <v>80</v>
      </c>
      <c r="D68" s="73"/>
      <c r="E68" s="119"/>
      <c r="F68" s="76"/>
      <c r="G68" s="77"/>
      <c r="H68" s="69" t="s">
        <v>163</v>
      </c>
      <c r="I68" s="23" t="s">
        <v>108</v>
      </c>
      <c r="J68" s="23" t="s">
        <v>106</v>
      </c>
      <c r="K68" s="23" t="s">
        <v>100</v>
      </c>
      <c r="L68" s="246">
        <f>55.87</f>
        <v>55.87</v>
      </c>
      <c r="M68" s="47"/>
      <c r="N68" s="71"/>
      <c r="O68" s="131"/>
      <c r="P68" s="132" t="str">
        <f t="shared" si="11"/>
        <v>VÁLIDO</v>
      </c>
      <c r="Q68" s="197">
        <f t="shared" si="12"/>
        <v>0.80869927083898752</v>
      </c>
      <c r="R68" s="196" t="s">
        <v>147</v>
      </c>
      <c r="S68" s="113"/>
      <c r="T68" s="113"/>
      <c r="U68" s="201"/>
      <c r="W68" s="156" t="s">
        <v>4</v>
      </c>
      <c r="X68" s="157" t="s">
        <v>65</v>
      </c>
      <c r="Y68" s="254" t="s">
        <v>167</v>
      </c>
      <c r="Z68" s="157" t="s">
        <v>67</v>
      </c>
      <c r="AA68" s="159" t="s">
        <v>15</v>
      </c>
      <c r="AB68" s="160">
        <v>0.25</v>
      </c>
      <c r="AC68" s="161">
        <v>0.75</v>
      </c>
    </row>
    <row r="69" spans="1:29" ht="70.2" customHeight="1" thickBot="1">
      <c r="A69" s="75">
        <v>7</v>
      </c>
      <c r="B69" s="116"/>
      <c r="C69" s="390"/>
      <c r="D69" s="73" t="s">
        <v>72</v>
      </c>
      <c r="E69" s="119">
        <v>35</v>
      </c>
      <c r="F69" s="76">
        <v>175</v>
      </c>
      <c r="G69" s="77" t="s">
        <v>156</v>
      </c>
      <c r="H69" s="249" t="s">
        <v>165</v>
      </c>
      <c r="I69" s="111" t="s">
        <v>161</v>
      </c>
      <c r="J69" s="23" t="s">
        <v>166</v>
      </c>
      <c r="K69" s="23" t="s">
        <v>100</v>
      </c>
      <c r="L69" s="246">
        <v>61.08</v>
      </c>
      <c r="M69" s="47">
        <f>AVERAGE(L66:L73)</f>
        <v>69.086249999999993</v>
      </c>
      <c r="N69" s="71">
        <f>M69*1.25</f>
        <v>86.357812499999994</v>
      </c>
      <c r="O69" s="131">
        <f>M69*0.75</f>
        <v>51.814687499999991</v>
      </c>
      <c r="P69" s="132" t="str">
        <f t="shared" si="11"/>
        <v>VÁLIDO</v>
      </c>
      <c r="Q69" s="197">
        <f t="shared" si="12"/>
        <v>0.88411225099060964</v>
      </c>
      <c r="R69" s="196" t="s">
        <v>147</v>
      </c>
      <c r="S69" s="113">
        <f>AVERAGE(L66:L72)</f>
        <v>63.98714285714285</v>
      </c>
      <c r="T69" s="113">
        <f>S69*F69</f>
        <v>11197.749999999998</v>
      </c>
      <c r="U69" s="201">
        <f>S69*E69</f>
        <v>2239.5499999999997</v>
      </c>
      <c r="W69" s="162">
        <f>AVERAGE(L67:L72)</f>
        <v>66.181666666666672</v>
      </c>
      <c r="X69" s="163">
        <f>_xlfn.STDEV.S(L67:L72)</f>
        <v>13.767208020025913</v>
      </c>
      <c r="Y69" s="164">
        <f>(X69/W69)*100</f>
        <v>20.802147654223344</v>
      </c>
      <c r="Z69" s="165" t="str">
        <f>IF(Y69&gt;25,"Mediana","Média")</f>
        <v>Média</v>
      </c>
      <c r="AA69" s="166">
        <f>MIN(L65:L66,L70:L72)</f>
        <v>50.82</v>
      </c>
      <c r="AB69" s="167" t="s">
        <v>137</v>
      </c>
      <c r="AC69" s="168" t="s">
        <v>138</v>
      </c>
    </row>
    <row r="70" spans="1:29" ht="41.4" customHeight="1">
      <c r="A70" s="75"/>
      <c r="B70" s="116"/>
      <c r="C70" s="118"/>
      <c r="D70" s="73"/>
      <c r="E70" s="119"/>
      <c r="F70" s="76"/>
      <c r="G70" s="77"/>
      <c r="H70" s="23" t="s">
        <v>116</v>
      </c>
      <c r="I70" s="23" t="s">
        <v>113</v>
      </c>
      <c r="J70" s="23" t="s">
        <v>102</v>
      </c>
      <c r="K70" s="23" t="s">
        <v>100</v>
      </c>
      <c r="L70" s="28">
        <v>61.52</v>
      </c>
      <c r="M70" s="47"/>
      <c r="N70" s="71"/>
      <c r="O70" s="131"/>
      <c r="P70" s="132" t="str">
        <f t="shared" si="11"/>
        <v>VÁLIDO</v>
      </c>
      <c r="Q70" s="197">
        <f t="shared" si="12"/>
        <v>0.89048110152164883</v>
      </c>
      <c r="R70" s="196" t="s">
        <v>147</v>
      </c>
      <c r="S70" s="113"/>
      <c r="T70" s="113"/>
      <c r="U70" s="201"/>
      <c r="W70" s="13"/>
      <c r="X70" s="85"/>
      <c r="Y70" s="153"/>
      <c r="Z70" s="110"/>
      <c r="AA70" s="13"/>
      <c r="AB70" s="154"/>
      <c r="AC70" s="155"/>
    </row>
    <row r="71" spans="1:29" ht="41.4" customHeight="1">
      <c r="A71" s="75"/>
      <c r="B71" s="116"/>
      <c r="C71" s="118"/>
      <c r="D71" s="73"/>
      <c r="E71" s="119"/>
      <c r="F71" s="76"/>
      <c r="G71" s="77"/>
      <c r="H71" s="209" t="s">
        <v>186</v>
      </c>
      <c r="I71" s="88" t="s">
        <v>111</v>
      </c>
      <c r="J71" s="88" t="s">
        <v>192</v>
      </c>
      <c r="K71" s="88" t="s">
        <v>104</v>
      </c>
      <c r="L71" s="28">
        <v>81.62</v>
      </c>
      <c r="M71" s="47"/>
      <c r="N71" s="71"/>
      <c r="O71" s="131"/>
      <c r="P71" s="132" t="str">
        <f t="shared" si="11"/>
        <v>VÁLIDO</v>
      </c>
      <c r="Q71" s="197">
        <f t="shared" si="12"/>
        <v>1.1814217735077532</v>
      </c>
      <c r="R71" s="196" t="s">
        <v>147</v>
      </c>
      <c r="S71" s="113"/>
      <c r="T71" s="113"/>
      <c r="U71" s="201"/>
      <c r="W71" s="13"/>
      <c r="X71" s="85"/>
      <c r="Y71" s="153"/>
      <c r="Z71" s="110"/>
      <c r="AA71" s="13"/>
      <c r="AB71" s="154"/>
      <c r="AC71" s="155"/>
    </row>
    <row r="72" spans="1:29" ht="41.4">
      <c r="A72" s="75"/>
      <c r="B72" s="116"/>
      <c r="C72" s="118"/>
      <c r="D72" s="73"/>
      <c r="E72" s="119"/>
      <c r="F72" s="76"/>
      <c r="G72" s="77"/>
      <c r="H72" s="88" t="s">
        <v>140</v>
      </c>
      <c r="I72" s="23" t="s">
        <v>113</v>
      </c>
      <c r="J72" s="23" t="s">
        <v>99</v>
      </c>
      <c r="K72" s="23" t="s">
        <v>100</v>
      </c>
      <c r="L72" s="28">
        <v>85</v>
      </c>
      <c r="M72" s="47"/>
      <c r="N72" s="71"/>
      <c r="O72" s="131"/>
      <c r="P72" s="132" t="str">
        <f t="shared" si="11"/>
        <v>VÁLIDO</v>
      </c>
      <c r="Q72" s="197">
        <f t="shared" si="12"/>
        <v>1.2303461253143717</v>
      </c>
      <c r="R72" s="196" t="s">
        <v>147</v>
      </c>
      <c r="S72" s="113"/>
      <c r="T72" s="113"/>
      <c r="U72" s="201"/>
    </row>
    <row r="73" spans="1:29" ht="43.95" customHeight="1">
      <c r="A73" s="75"/>
      <c r="B73" s="116"/>
      <c r="C73" s="118"/>
      <c r="D73" s="73"/>
      <c r="E73" s="119"/>
      <c r="F73" s="76"/>
      <c r="G73" s="77"/>
      <c r="H73" s="250" t="s">
        <v>144</v>
      </c>
      <c r="I73" s="88" t="s">
        <v>113</v>
      </c>
      <c r="J73" s="88" t="s">
        <v>103</v>
      </c>
      <c r="K73" s="88" t="s">
        <v>104</v>
      </c>
      <c r="L73" s="90">
        <v>104.78</v>
      </c>
      <c r="M73" s="47"/>
      <c r="N73" s="71"/>
      <c r="O73" s="131"/>
      <c r="P73" s="194" t="str">
        <f t="shared" si="11"/>
        <v>EXCESSIVAMENTE ELEVADO</v>
      </c>
      <c r="Q73" s="124">
        <f>(L73-M69)/M69</f>
        <v>0.51665490600517483</v>
      </c>
      <c r="R73" s="82" t="s">
        <v>177</v>
      </c>
      <c r="S73" s="113"/>
      <c r="T73" s="113"/>
      <c r="U73" s="201"/>
    </row>
    <row r="74" spans="1:29" s="20" customFormat="1" ht="21.75" customHeight="1" thickBot="1">
      <c r="A74" s="383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84"/>
      <c r="Y74" s="60"/>
    </row>
    <row r="75" spans="1:29" ht="61.8" customHeight="1">
      <c r="A75" s="121"/>
      <c r="B75" s="116"/>
      <c r="C75" s="118"/>
      <c r="D75" s="123"/>
      <c r="E75" s="119"/>
      <c r="F75" s="76"/>
      <c r="G75" s="65"/>
      <c r="H75" s="261" t="s">
        <v>164</v>
      </c>
      <c r="I75" s="88" t="s">
        <v>161</v>
      </c>
      <c r="J75" s="88" t="s">
        <v>162</v>
      </c>
      <c r="K75" s="88" t="s">
        <v>104</v>
      </c>
      <c r="L75" s="90">
        <v>50.82</v>
      </c>
      <c r="M75" s="47"/>
      <c r="N75" s="71"/>
      <c r="O75" s="131"/>
      <c r="P75" s="151" t="str">
        <f>IF(L75&gt;N$77,"EXCESSIVAMENTE ELEVADO",IF(L75&lt;O$77,"INEXEQUÍVEL","VÁLIDO"))</f>
        <v>INEXEQUÍVEL</v>
      </c>
      <c r="Q75" s="124">
        <f>L75/M$77</f>
        <v>0.72401757093672092</v>
      </c>
      <c r="R75" s="82" t="s">
        <v>146</v>
      </c>
      <c r="S75" s="187"/>
      <c r="T75" s="187"/>
      <c r="U75" s="112"/>
      <c r="W75" s="387" t="s">
        <v>64</v>
      </c>
      <c r="X75" s="388"/>
      <c r="Y75" s="388"/>
      <c r="Z75" s="388"/>
      <c r="AA75" s="389"/>
      <c r="AB75" s="385" t="s">
        <v>68</v>
      </c>
      <c r="AC75" s="386"/>
    </row>
    <row r="76" spans="1:29" ht="40.799999999999997" customHeight="1">
      <c r="A76" s="75"/>
      <c r="B76" s="116"/>
      <c r="C76" s="390" t="s">
        <v>81</v>
      </c>
      <c r="D76" s="73"/>
      <c r="E76" s="119"/>
      <c r="F76" s="76"/>
      <c r="G76" s="65"/>
      <c r="H76" s="23" t="s">
        <v>118</v>
      </c>
      <c r="I76" s="23" t="s">
        <v>113</v>
      </c>
      <c r="J76" s="23" t="s">
        <v>105</v>
      </c>
      <c r="K76" s="23" t="s">
        <v>104</v>
      </c>
      <c r="L76" s="28">
        <v>52</v>
      </c>
      <c r="M76" s="47"/>
      <c r="N76" s="71"/>
      <c r="O76" s="131"/>
      <c r="P76" s="151" t="str">
        <f t="shared" ref="P76:P80" si="13">IF(L76&gt;N$77,"EXCESSIVAMENTE ELEVADO",IF(L76&lt;O$77,"INEXEQUÍVEL","VÁLIDO"))</f>
        <v>INEXEQUÍVEL</v>
      </c>
      <c r="Q76" s="124">
        <f>L76/M$77</f>
        <v>0.74082868336697139</v>
      </c>
      <c r="R76" s="82" t="s">
        <v>146</v>
      </c>
      <c r="S76" s="188"/>
      <c r="T76" s="188"/>
      <c r="U76" s="113"/>
      <c r="W76" s="156" t="s">
        <v>4</v>
      </c>
      <c r="X76" s="157" t="s">
        <v>65</v>
      </c>
      <c r="Y76" s="158" t="s">
        <v>66</v>
      </c>
      <c r="Z76" s="157" t="s">
        <v>67</v>
      </c>
      <c r="AA76" s="159" t="s">
        <v>15</v>
      </c>
      <c r="AB76" s="160">
        <v>0.25</v>
      </c>
      <c r="AC76" s="161">
        <v>0.75</v>
      </c>
    </row>
    <row r="77" spans="1:29" ht="67.8" customHeight="1" thickBot="1">
      <c r="A77" s="251">
        <v>8</v>
      </c>
      <c r="B77" s="116"/>
      <c r="C77" s="390"/>
      <c r="D77" s="257" t="s">
        <v>72</v>
      </c>
      <c r="E77" s="258">
        <v>35</v>
      </c>
      <c r="F77" s="259">
        <v>175</v>
      </c>
      <c r="G77" s="260" t="s">
        <v>156</v>
      </c>
      <c r="H77" s="249" t="s">
        <v>165</v>
      </c>
      <c r="I77" s="111" t="s">
        <v>161</v>
      </c>
      <c r="J77" s="23" t="s">
        <v>166</v>
      </c>
      <c r="K77" s="23" t="s">
        <v>100</v>
      </c>
      <c r="L77" s="246">
        <v>61.08</v>
      </c>
      <c r="M77" s="47">
        <f>AVERAGE(L75:L80)</f>
        <v>70.191666666666663</v>
      </c>
      <c r="N77" s="71">
        <f>M77*1.25</f>
        <v>87.739583333333329</v>
      </c>
      <c r="O77" s="131">
        <f>M77*0.75</f>
        <v>52.643749999999997</v>
      </c>
      <c r="P77" s="151" t="str">
        <f t="shared" si="13"/>
        <v>VÁLIDO</v>
      </c>
      <c r="Q77" s="197">
        <f>L77/M$77</f>
        <v>0.87018876884720409</v>
      </c>
      <c r="R77" s="196" t="s">
        <v>147</v>
      </c>
      <c r="S77" s="188">
        <f>ROUND(AVERAGE(L77:L79),2)</f>
        <v>71.180000000000007</v>
      </c>
      <c r="T77" s="188">
        <f>S77*F77</f>
        <v>12456.500000000002</v>
      </c>
      <c r="U77" s="113">
        <f>S77*E77</f>
        <v>2491.3000000000002</v>
      </c>
      <c r="W77" s="162">
        <f>AVERAGE(L77:L79)</f>
        <v>71.183333333333337</v>
      </c>
      <c r="X77" s="163">
        <f>_xlfn.STDEV.S(L77:L79)</f>
        <v>13.87239104600687</v>
      </c>
      <c r="Y77" s="164">
        <f>(X77/W77)*100</f>
        <v>19.488257147281949</v>
      </c>
      <c r="Z77" s="165" t="str">
        <f>IF(Y77&gt;25,"Mediana","Média")</f>
        <v>Média</v>
      </c>
      <c r="AA77" s="166">
        <f>MIN(L74:L76)</f>
        <v>50.82</v>
      </c>
      <c r="AB77" s="167" t="s">
        <v>137</v>
      </c>
      <c r="AC77" s="168" t="s">
        <v>138</v>
      </c>
    </row>
    <row r="78" spans="1:29" ht="27.6">
      <c r="A78" s="75"/>
      <c r="B78" s="116"/>
      <c r="C78" s="118"/>
      <c r="D78" s="73"/>
      <c r="E78" s="119"/>
      <c r="F78" s="76"/>
      <c r="G78" s="65"/>
      <c r="H78" s="23" t="s">
        <v>116</v>
      </c>
      <c r="I78" s="23" t="s">
        <v>113</v>
      </c>
      <c r="J78" s="23" t="s">
        <v>102</v>
      </c>
      <c r="K78" s="23" t="s">
        <v>100</v>
      </c>
      <c r="L78" s="28">
        <v>65.47</v>
      </c>
      <c r="M78" s="47"/>
      <c r="N78" s="71"/>
      <c r="O78" s="131"/>
      <c r="P78" s="151" t="str">
        <f t="shared" si="13"/>
        <v>VÁLIDO</v>
      </c>
      <c r="Q78" s="197">
        <f t="shared" ref="Q78:Q79" si="14">L78/M$77</f>
        <v>0.93273180576991577</v>
      </c>
      <c r="R78" s="196" t="s">
        <v>147</v>
      </c>
      <c r="S78" s="188"/>
      <c r="T78" s="188"/>
      <c r="U78" s="113"/>
      <c r="W78" s="13"/>
      <c r="X78" s="85"/>
      <c r="Y78" s="153"/>
      <c r="Z78" s="110"/>
      <c r="AA78" s="13"/>
      <c r="AB78" s="154"/>
      <c r="AC78" s="155"/>
    </row>
    <row r="79" spans="1:29" ht="41.4">
      <c r="A79" s="75"/>
      <c r="B79" s="116"/>
      <c r="C79" s="118"/>
      <c r="D79" s="73"/>
      <c r="E79" s="119"/>
      <c r="F79" s="76"/>
      <c r="G79" s="77"/>
      <c r="H79" s="88" t="s">
        <v>140</v>
      </c>
      <c r="I79" s="23" t="s">
        <v>113</v>
      </c>
      <c r="J79" s="23" t="s">
        <v>99</v>
      </c>
      <c r="K79" s="23" t="s">
        <v>100</v>
      </c>
      <c r="L79" s="28">
        <v>87</v>
      </c>
      <c r="M79" s="47"/>
      <c r="N79" s="71"/>
      <c r="O79" s="131"/>
      <c r="P79" s="151" t="str">
        <f t="shared" si="13"/>
        <v>VÁLIDO</v>
      </c>
      <c r="Q79" s="197">
        <f t="shared" si="14"/>
        <v>1.2394633740947407</v>
      </c>
      <c r="R79" s="196" t="s">
        <v>147</v>
      </c>
      <c r="S79" s="188"/>
      <c r="T79" s="188"/>
      <c r="U79" s="113"/>
    </row>
    <row r="80" spans="1:29" ht="41.4">
      <c r="A80" s="75"/>
      <c r="B80" s="116"/>
      <c r="C80" s="118"/>
      <c r="D80" s="73"/>
      <c r="E80" s="119"/>
      <c r="F80" s="76"/>
      <c r="G80" s="65"/>
      <c r="H80" s="250" t="s">
        <v>144</v>
      </c>
      <c r="I80" s="88" t="s">
        <v>113</v>
      </c>
      <c r="J80" s="23" t="s">
        <v>103</v>
      </c>
      <c r="K80" s="23" t="s">
        <v>104</v>
      </c>
      <c r="L80" s="28">
        <v>104.78</v>
      </c>
      <c r="M80" s="47"/>
      <c r="N80" s="71"/>
      <c r="O80" s="131"/>
      <c r="P80" s="151" t="str">
        <f t="shared" si="13"/>
        <v>EXCESSIVAMENTE ELEVADO</v>
      </c>
      <c r="Q80" s="124">
        <f>(L80-M77)/M77</f>
        <v>0.49276979698444745</v>
      </c>
      <c r="R80" s="149" t="s">
        <v>177</v>
      </c>
      <c r="S80" s="188"/>
      <c r="T80" s="188"/>
      <c r="U80" s="113"/>
    </row>
    <row r="81" spans="1:29" s="20" customFormat="1" ht="21.75" customHeight="1" thickBot="1">
      <c r="A81" s="255"/>
      <c r="B81" s="213"/>
      <c r="C81" s="213"/>
      <c r="D81" s="256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62"/>
      <c r="T81" s="263"/>
      <c r="U81" s="264"/>
      <c r="Y81" s="60"/>
    </row>
    <row r="82" spans="1:29" ht="55.2" customHeight="1">
      <c r="A82" s="121"/>
      <c r="B82" s="116"/>
      <c r="C82" s="118"/>
      <c r="D82" s="123"/>
      <c r="E82" s="119"/>
      <c r="F82" s="76"/>
      <c r="G82" s="65"/>
      <c r="H82" s="88" t="s">
        <v>118</v>
      </c>
      <c r="I82" s="88" t="s">
        <v>113</v>
      </c>
      <c r="J82" s="111" t="s">
        <v>105</v>
      </c>
      <c r="K82" s="111" t="s">
        <v>104</v>
      </c>
      <c r="L82" s="267">
        <v>40</v>
      </c>
      <c r="M82" s="47"/>
      <c r="N82" s="71"/>
      <c r="O82" s="131"/>
      <c r="P82" s="132" t="str">
        <f>IF(L82&gt;N$85,"EXCESSIVAMENTE ELEVADO",IF(L82&lt;O$85,"INEXEQUÍVEL","VÁLIDO"))</f>
        <v>INEXEQUÍVEL</v>
      </c>
      <c r="Q82" s="124">
        <f>L82/M$77</f>
        <v>0.56986821797459342</v>
      </c>
      <c r="R82" s="149" t="s">
        <v>146</v>
      </c>
      <c r="S82" s="112"/>
      <c r="T82" s="112"/>
      <c r="U82" s="200"/>
      <c r="W82" s="387" t="s">
        <v>64</v>
      </c>
      <c r="X82" s="388"/>
      <c r="Y82" s="388"/>
      <c r="Z82" s="388"/>
      <c r="AA82" s="389"/>
      <c r="AB82" s="385" t="s">
        <v>68</v>
      </c>
      <c r="AC82" s="386"/>
    </row>
    <row r="83" spans="1:29" ht="47.4" customHeight="1">
      <c r="A83" s="75"/>
      <c r="B83" s="116"/>
      <c r="C83" s="118"/>
      <c r="D83" s="73"/>
      <c r="E83" s="119"/>
      <c r="F83" s="76"/>
      <c r="G83" s="65"/>
      <c r="H83" s="69" t="s">
        <v>109</v>
      </c>
      <c r="I83" s="23" t="s">
        <v>108</v>
      </c>
      <c r="J83" s="23" t="s">
        <v>106</v>
      </c>
      <c r="K83" s="23" t="s">
        <v>100</v>
      </c>
      <c r="L83" s="28">
        <v>49</v>
      </c>
      <c r="M83" s="47"/>
      <c r="N83" s="71"/>
      <c r="O83" s="131"/>
      <c r="P83" s="151" t="str">
        <f t="shared" ref="P83:P90" si="15">IF(L83&gt;N$85,"EXCESSIVAMENTE ELEVADO",IF(L83&lt;O$85,"INEXEQUÍVEL","VÁLIDO"))</f>
        <v>VÁLIDO</v>
      </c>
      <c r="Q83" s="197">
        <f>L83/M$85</f>
        <v>0.8406725380304243</v>
      </c>
      <c r="R83" s="196" t="s">
        <v>147</v>
      </c>
      <c r="S83" s="113"/>
      <c r="T83" s="113"/>
      <c r="U83" s="201"/>
      <c r="W83" s="156" t="s">
        <v>4</v>
      </c>
      <c r="X83" s="157" t="s">
        <v>65</v>
      </c>
      <c r="Y83" s="158" t="s">
        <v>66</v>
      </c>
      <c r="Z83" s="157" t="s">
        <v>67</v>
      </c>
      <c r="AA83" s="159" t="s">
        <v>15</v>
      </c>
      <c r="AB83" s="160">
        <v>0.25</v>
      </c>
      <c r="AC83" s="161">
        <v>0.75</v>
      </c>
    </row>
    <row r="84" spans="1:29" ht="52.8" customHeight="1" thickBot="1">
      <c r="A84" s="75"/>
      <c r="B84" s="116"/>
      <c r="C84" s="390" t="s">
        <v>82</v>
      </c>
      <c r="D84" s="73"/>
      <c r="E84" s="119"/>
      <c r="F84" s="76"/>
      <c r="G84" s="65"/>
      <c r="H84" s="261" t="s">
        <v>164</v>
      </c>
      <c r="I84" s="88" t="s">
        <v>161</v>
      </c>
      <c r="J84" s="88" t="s">
        <v>162</v>
      </c>
      <c r="K84" s="88" t="s">
        <v>104</v>
      </c>
      <c r="L84" s="90">
        <v>50.82</v>
      </c>
      <c r="M84" s="47"/>
      <c r="N84" s="71"/>
      <c r="O84" s="131"/>
      <c r="P84" s="151" t="str">
        <f t="shared" si="15"/>
        <v>VÁLIDO</v>
      </c>
      <c r="Q84" s="197">
        <f t="shared" ref="Q84:Q89" si="16">L84/M$85</f>
        <v>0.87189751801441151</v>
      </c>
      <c r="R84" s="196" t="s">
        <v>147</v>
      </c>
      <c r="S84" s="113"/>
      <c r="T84" s="113"/>
      <c r="U84" s="201"/>
      <c r="W84" s="162">
        <f>AVERAGE(L83:L89)</f>
        <v>55.097142857142856</v>
      </c>
      <c r="X84" s="163">
        <f>_xlfn.STDEV.S(L83:L88)</f>
        <v>3.1674258739024457</v>
      </c>
      <c r="Y84" s="164">
        <f>(X84/W84)*100</f>
        <v>5.7488024054441818</v>
      </c>
      <c r="Z84" s="165" t="str">
        <f>IF(Y84&gt;25,"Mediana","Média")</f>
        <v>Média</v>
      </c>
      <c r="AA84" s="166">
        <f>MIN(L79:L80,L86)</f>
        <v>56</v>
      </c>
      <c r="AB84" s="167" t="s">
        <v>137</v>
      </c>
      <c r="AC84" s="168" t="s">
        <v>138</v>
      </c>
    </row>
    <row r="85" spans="1:29" ht="66" customHeight="1">
      <c r="A85" s="251">
        <v>9</v>
      </c>
      <c r="B85" s="116"/>
      <c r="C85" s="390"/>
      <c r="D85" s="257" t="s">
        <v>72</v>
      </c>
      <c r="E85" s="258">
        <v>70</v>
      </c>
      <c r="F85" s="259">
        <v>350</v>
      </c>
      <c r="G85" s="65"/>
      <c r="H85" s="249" t="s">
        <v>165</v>
      </c>
      <c r="I85" s="23" t="s">
        <v>161</v>
      </c>
      <c r="J85" s="23" t="s">
        <v>166</v>
      </c>
      <c r="K85" s="23" t="s">
        <v>100</v>
      </c>
      <c r="L85" s="28">
        <v>52.01</v>
      </c>
      <c r="M85" s="184">
        <f>AVERAGE(L82:L90)</f>
        <v>58.286666666666669</v>
      </c>
      <c r="N85" s="185">
        <f>M85*1.25</f>
        <v>72.858333333333334</v>
      </c>
      <c r="O85" s="191">
        <f>M85*0.75</f>
        <v>43.715000000000003</v>
      </c>
      <c r="P85" s="151" t="str">
        <f t="shared" si="15"/>
        <v>VÁLIDO</v>
      </c>
      <c r="Q85" s="197">
        <f t="shared" si="16"/>
        <v>0.89231385108086458</v>
      </c>
      <c r="R85" s="196" t="s">
        <v>147</v>
      </c>
      <c r="S85" s="270">
        <f>ROUND(AVERAGE(L83:L89),2)</f>
        <v>55.1</v>
      </c>
      <c r="T85" s="270">
        <f>S85*F85</f>
        <v>19285</v>
      </c>
      <c r="U85" s="269">
        <f>S85*E85</f>
        <v>3857</v>
      </c>
      <c r="W85" s="205"/>
      <c r="X85" s="205"/>
      <c r="Y85" s="206"/>
      <c r="Z85" s="205"/>
      <c r="AA85" s="205"/>
      <c r="AB85" s="207"/>
      <c r="AC85" s="208"/>
    </row>
    <row r="86" spans="1:29" ht="50.4" customHeight="1">
      <c r="A86" s="75"/>
      <c r="B86" s="116"/>
      <c r="C86" s="118"/>
      <c r="D86" s="73"/>
      <c r="E86" s="119"/>
      <c r="F86" s="76"/>
      <c r="G86" s="65"/>
      <c r="H86" s="23" t="s">
        <v>101</v>
      </c>
      <c r="I86" s="23" t="s">
        <v>98</v>
      </c>
      <c r="J86" s="23" t="s">
        <v>99</v>
      </c>
      <c r="K86" s="23" t="s">
        <v>100</v>
      </c>
      <c r="L86" s="28">
        <v>56</v>
      </c>
      <c r="M86" s="47"/>
      <c r="N86" s="71"/>
      <c r="O86" s="131"/>
      <c r="P86" s="151" t="str">
        <f t="shared" si="15"/>
        <v>VÁLIDO</v>
      </c>
      <c r="Q86" s="197">
        <f t="shared" si="16"/>
        <v>0.96076861489191345</v>
      </c>
      <c r="R86" s="196" t="s">
        <v>147</v>
      </c>
      <c r="S86" s="113"/>
      <c r="T86" s="113"/>
      <c r="U86" s="201"/>
      <c r="W86" s="205"/>
      <c r="X86" s="274" t="s">
        <v>169</v>
      </c>
      <c r="Y86" s="206"/>
      <c r="Z86" s="205"/>
      <c r="AA86" s="205"/>
      <c r="AB86" s="207"/>
      <c r="AC86" s="208"/>
    </row>
    <row r="87" spans="1:29" ht="41.4">
      <c r="A87" s="75"/>
      <c r="B87" s="116"/>
      <c r="C87" s="118"/>
      <c r="D87" s="73"/>
      <c r="E87" s="119"/>
      <c r="F87" s="76"/>
      <c r="G87" s="65"/>
      <c r="H87" s="88" t="s">
        <v>140</v>
      </c>
      <c r="I87" s="23" t="s">
        <v>113</v>
      </c>
      <c r="J87" s="23" t="s">
        <v>99</v>
      </c>
      <c r="K87" s="23" t="s">
        <v>100</v>
      </c>
      <c r="L87" s="28">
        <v>56</v>
      </c>
      <c r="M87" s="47"/>
      <c r="N87" s="71"/>
      <c r="O87" s="131"/>
      <c r="P87" s="151" t="str">
        <f t="shared" si="15"/>
        <v>VÁLIDO</v>
      </c>
      <c r="Q87" s="197">
        <f t="shared" si="16"/>
        <v>0.96076861489191345</v>
      </c>
      <c r="R87" s="196" t="s">
        <v>147</v>
      </c>
      <c r="S87" s="113"/>
      <c r="T87" s="113"/>
      <c r="U87" s="201"/>
      <c r="W87" s="13"/>
      <c r="X87" s="85"/>
      <c r="Y87" s="153"/>
      <c r="Z87" s="110"/>
      <c r="AA87" s="13"/>
      <c r="AB87" s="154"/>
      <c r="AC87" s="155"/>
    </row>
    <row r="88" spans="1:29" ht="27.6">
      <c r="A88" s="75"/>
      <c r="B88" s="116"/>
      <c r="C88" s="118"/>
      <c r="D88" s="73"/>
      <c r="E88" s="119"/>
      <c r="F88" s="76"/>
      <c r="G88" s="65"/>
      <c r="H88" s="23" t="s">
        <v>116</v>
      </c>
      <c r="I88" s="23" t="s">
        <v>98</v>
      </c>
      <c r="J88" s="23" t="s">
        <v>102</v>
      </c>
      <c r="K88" s="23" t="s">
        <v>100</v>
      </c>
      <c r="L88" s="28">
        <v>56.35</v>
      </c>
      <c r="M88" s="47"/>
      <c r="N88" s="71"/>
      <c r="O88" s="131"/>
      <c r="P88" s="151" t="str">
        <f t="shared" si="15"/>
        <v>VÁLIDO</v>
      </c>
      <c r="Q88" s="197">
        <f t="shared" si="16"/>
        <v>0.96677341873498801</v>
      </c>
      <c r="R88" s="196" t="s">
        <v>147</v>
      </c>
      <c r="S88" s="113"/>
      <c r="T88" s="113"/>
      <c r="U88" s="201"/>
    </row>
    <row r="89" spans="1:29" ht="55.2">
      <c r="A89" s="75"/>
      <c r="B89" s="116"/>
      <c r="C89" s="118"/>
      <c r="D89" s="73"/>
      <c r="E89" s="119"/>
      <c r="F89" s="76"/>
      <c r="G89" s="65"/>
      <c r="H89" s="209" t="s">
        <v>186</v>
      </c>
      <c r="I89" s="88" t="s">
        <v>111</v>
      </c>
      <c r="J89" s="88" t="s">
        <v>152</v>
      </c>
      <c r="K89" s="88" t="s">
        <v>100</v>
      </c>
      <c r="L89" s="28">
        <v>65.5</v>
      </c>
      <c r="M89" s="47"/>
      <c r="N89" s="71"/>
      <c r="O89" s="131"/>
      <c r="P89" s="151" t="str">
        <f t="shared" si="15"/>
        <v>VÁLIDO</v>
      </c>
      <c r="Q89" s="347">
        <f t="shared" si="16"/>
        <v>1.123756147775363</v>
      </c>
      <c r="R89" s="196" t="s">
        <v>147</v>
      </c>
      <c r="S89" s="113"/>
      <c r="T89" s="113"/>
      <c r="U89" s="201"/>
    </row>
    <row r="90" spans="1:29" ht="51.75" customHeight="1">
      <c r="A90" s="75"/>
      <c r="B90" s="116"/>
      <c r="C90" s="118"/>
      <c r="D90" s="73"/>
      <c r="E90" s="119"/>
      <c r="F90" s="76"/>
      <c r="G90" s="65"/>
      <c r="H90" s="250" t="s">
        <v>144</v>
      </c>
      <c r="I90" s="88" t="s">
        <v>113</v>
      </c>
      <c r="J90" s="23" t="s">
        <v>103</v>
      </c>
      <c r="K90" s="23" t="s">
        <v>104</v>
      </c>
      <c r="L90" s="28">
        <v>98.9</v>
      </c>
      <c r="M90" s="47"/>
      <c r="N90" s="71"/>
      <c r="O90" s="131"/>
      <c r="P90" s="151" t="str">
        <f t="shared" si="15"/>
        <v>EXCESSIVAMENTE ELEVADO</v>
      </c>
      <c r="Q90" s="124">
        <f>(L90-M85)/M85</f>
        <v>0.69678600022875448</v>
      </c>
      <c r="R90" s="149" t="s">
        <v>177</v>
      </c>
      <c r="S90" s="113"/>
      <c r="T90" s="113"/>
      <c r="U90" s="201"/>
    </row>
    <row r="91" spans="1:29" s="20" customFormat="1" ht="21.75" customHeight="1" thickBot="1">
      <c r="A91" s="366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92"/>
      <c r="Y91" s="60"/>
    </row>
    <row r="92" spans="1:29" ht="42" customHeight="1">
      <c r="A92" s="202"/>
      <c r="B92" s="133"/>
      <c r="C92" s="134"/>
      <c r="D92" s="123"/>
      <c r="E92" s="135"/>
      <c r="F92" s="136"/>
      <c r="G92" s="276"/>
      <c r="H92" s="88" t="s">
        <v>118</v>
      </c>
      <c r="I92" s="23" t="s">
        <v>113</v>
      </c>
      <c r="J92" s="23" t="s">
        <v>105</v>
      </c>
      <c r="K92" s="23" t="s">
        <v>104</v>
      </c>
      <c r="L92" s="28">
        <v>42</v>
      </c>
      <c r="M92" s="138"/>
      <c r="N92" s="139"/>
      <c r="O92" s="147"/>
      <c r="P92" s="132" t="str">
        <f t="shared" ref="P92:P99" si="17">IF(L92&gt;N$95,"EXCESSIVAMENTE ELEVADO",IF(L92&lt;O$95,"INEXEQUÍVEL","VÁLIDO"))</f>
        <v>INEXEQUÍVEL</v>
      </c>
      <c r="Q92" s="124">
        <f t="shared" ref="Q92:Q97" si="18">L92/M$95</f>
        <v>0.65555859054903032</v>
      </c>
      <c r="R92" s="149" t="s">
        <v>146</v>
      </c>
      <c r="S92" s="187"/>
      <c r="T92" s="112"/>
      <c r="U92" s="200"/>
      <c r="W92" s="387" t="s">
        <v>64</v>
      </c>
      <c r="X92" s="388"/>
      <c r="Y92" s="388"/>
      <c r="Z92" s="388"/>
      <c r="AA92" s="389"/>
      <c r="AB92" s="385" t="s">
        <v>68</v>
      </c>
      <c r="AC92" s="386"/>
    </row>
    <row r="93" spans="1:29" ht="56.4" customHeight="1">
      <c r="A93" s="203"/>
      <c r="B93" s="116"/>
      <c r="C93" s="118"/>
      <c r="D93" s="73"/>
      <c r="E93" s="119"/>
      <c r="F93" s="76"/>
      <c r="G93" s="65"/>
      <c r="H93" s="261" t="s">
        <v>164</v>
      </c>
      <c r="I93" s="88" t="s">
        <v>161</v>
      </c>
      <c r="J93" s="88" t="s">
        <v>162</v>
      </c>
      <c r="K93" s="88" t="s">
        <v>104</v>
      </c>
      <c r="L93" s="28">
        <v>50.82</v>
      </c>
      <c r="M93" s="47"/>
      <c r="N93" s="71"/>
      <c r="O93" s="131"/>
      <c r="P93" s="342" t="str">
        <f t="shared" si="17"/>
        <v>VÁLIDO</v>
      </c>
      <c r="Q93" s="197">
        <f t="shared" si="18"/>
        <v>0.79322589456432679</v>
      </c>
      <c r="R93" s="196" t="s">
        <v>147</v>
      </c>
      <c r="S93" s="103"/>
      <c r="T93" s="113"/>
      <c r="U93" s="201"/>
      <c r="W93" s="156" t="s">
        <v>4</v>
      </c>
      <c r="X93" s="157" t="s">
        <v>65</v>
      </c>
      <c r="Y93" s="158" t="s">
        <v>66</v>
      </c>
      <c r="Z93" s="157" t="s">
        <v>67</v>
      </c>
      <c r="AA93" s="159" t="s">
        <v>15</v>
      </c>
      <c r="AB93" s="160">
        <v>0.25</v>
      </c>
      <c r="AC93" s="161">
        <v>0.75</v>
      </c>
    </row>
    <row r="94" spans="1:29" ht="77.400000000000006" customHeight="1" thickBot="1">
      <c r="A94" s="203"/>
      <c r="B94" s="116"/>
      <c r="C94" s="390" t="s">
        <v>83</v>
      </c>
      <c r="D94" s="73"/>
      <c r="E94" s="119"/>
      <c r="F94" s="76"/>
      <c r="G94" s="65"/>
      <c r="H94" s="249" t="s">
        <v>165</v>
      </c>
      <c r="I94" s="23" t="s">
        <v>161</v>
      </c>
      <c r="J94" s="23" t="s">
        <v>166</v>
      </c>
      <c r="K94" s="23" t="s">
        <v>100</v>
      </c>
      <c r="L94" s="93">
        <v>52.29</v>
      </c>
      <c r="M94" s="47"/>
      <c r="N94" s="71"/>
      <c r="O94" s="131"/>
      <c r="P94" s="132" t="str">
        <f t="shared" si="17"/>
        <v>VÁLIDO</v>
      </c>
      <c r="Q94" s="197">
        <f t="shared" si="18"/>
        <v>0.81617044523354276</v>
      </c>
      <c r="R94" s="196" t="s">
        <v>147</v>
      </c>
      <c r="S94" s="188"/>
      <c r="T94" s="113"/>
      <c r="U94" s="201"/>
      <c r="W94" s="162">
        <f>AVERAGE(L93:L97)</f>
        <v>59.727999999999994</v>
      </c>
      <c r="X94" s="163">
        <f>_xlfn.STDEV.S(L93:L96)</f>
        <v>5.9047967788908702</v>
      </c>
      <c r="Y94" s="164">
        <f>(X94/W94)*100</f>
        <v>9.8861451561928586</v>
      </c>
      <c r="Z94" s="165" t="str">
        <f>IF(Y94&gt;25,"Mediana","Média")</f>
        <v>Média</v>
      </c>
      <c r="AA94" s="166">
        <f>MIN(L90:L92,L96)</f>
        <v>42</v>
      </c>
      <c r="AB94" s="167" t="s">
        <v>137</v>
      </c>
      <c r="AC94" s="168" t="s">
        <v>138</v>
      </c>
    </row>
    <row r="95" spans="1:29" ht="43.8" customHeight="1">
      <c r="A95" s="272">
        <v>10</v>
      </c>
      <c r="B95" s="116"/>
      <c r="C95" s="390"/>
      <c r="D95" s="257" t="s">
        <v>72</v>
      </c>
      <c r="E95" s="258">
        <v>47</v>
      </c>
      <c r="F95" s="259">
        <v>235</v>
      </c>
      <c r="G95" s="271" t="s">
        <v>168</v>
      </c>
      <c r="H95" s="69" t="s">
        <v>109</v>
      </c>
      <c r="I95" s="23" t="s">
        <v>108</v>
      </c>
      <c r="J95" s="23" t="s">
        <v>106</v>
      </c>
      <c r="K95" s="23" t="s">
        <v>100</v>
      </c>
      <c r="L95" s="28">
        <v>62.03</v>
      </c>
      <c r="M95" s="184">
        <f>AVERAGE(L92:L99)</f>
        <v>64.067499999999995</v>
      </c>
      <c r="N95" s="185">
        <f>M95*1.25</f>
        <v>80.084374999999994</v>
      </c>
      <c r="O95" s="191">
        <f>M95*0.75</f>
        <v>48.050624999999997</v>
      </c>
      <c r="P95" s="132" t="str">
        <f t="shared" si="17"/>
        <v>VÁLIDO</v>
      </c>
      <c r="Q95" s="197">
        <f t="shared" si="18"/>
        <v>0.968197604089437</v>
      </c>
      <c r="R95" s="196" t="s">
        <v>147</v>
      </c>
      <c r="S95" s="268">
        <f>ROUND(AVERAGE(L93:L97),2)</f>
        <v>59.73</v>
      </c>
      <c r="T95" s="270">
        <f>S95*F95</f>
        <v>14036.55</v>
      </c>
      <c r="U95" s="269">
        <f>S95*E95</f>
        <v>2807.31</v>
      </c>
      <c r="W95" s="205"/>
      <c r="X95" s="205"/>
      <c r="Y95" s="206"/>
      <c r="Z95" s="205"/>
      <c r="AA95" s="205"/>
      <c r="AB95" s="207"/>
      <c r="AC95" s="208"/>
    </row>
    <row r="96" spans="1:29" ht="27.6">
      <c r="A96" s="203"/>
      <c r="B96" s="116"/>
      <c r="C96" s="118"/>
      <c r="D96" s="73"/>
      <c r="E96" s="119"/>
      <c r="F96" s="76"/>
      <c r="G96" s="65"/>
      <c r="H96" s="23" t="s">
        <v>116</v>
      </c>
      <c r="I96" s="79" t="s">
        <v>113</v>
      </c>
      <c r="J96" s="23" t="s">
        <v>102</v>
      </c>
      <c r="K96" s="23" t="s">
        <v>100</v>
      </c>
      <c r="L96" s="28">
        <v>61.41</v>
      </c>
      <c r="M96" s="47"/>
      <c r="N96" s="71"/>
      <c r="O96" s="131"/>
      <c r="P96" s="132" t="str">
        <f t="shared" si="17"/>
        <v>VÁLIDO</v>
      </c>
      <c r="Q96" s="197">
        <f t="shared" si="18"/>
        <v>0.95852031060990361</v>
      </c>
      <c r="R96" s="196" t="s">
        <v>147</v>
      </c>
      <c r="S96" s="188"/>
      <c r="T96" s="113"/>
      <c r="U96" s="201"/>
      <c r="W96" s="13"/>
      <c r="X96" s="85"/>
      <c r="Y96" s="153"/>
      <c r="Z96" s="110"/>
      <c r="AA96" s="13"/>
      <c r="AB96" s="154"/>
      <c r="AC96" s="155"/>
    </row>
    <row r="97" spans="1:29" ht="55.2">
      <c r="A97" s="203"/>
      <c r="B97" s="116"/>
      <c r="C97" s="118"/>
      <c r="D97" s="73"/>
      <c r="E97" s="119"/>
      <c r="F97" s="76"/>
      <c r="G97" s="65"/>
      <c r="H97" s="209" t="s">
        <v>186</v>
      </c>
      <c r="I97" s="88" t="s">
        <v>111</v>
      </c>
      <c r="J97" s="88" t="s">
        <v>192</v>
      </c>
      <c r="K97" s="88" t="s">
        <v>104</v>
      </c>
      <c r="L97" s="90">
        <v>72.09</v>
      </c>
      <c r="M97" s="47"/>
      <c r="N97" s="71"/>
      <c r="O97" s="131"/>
      <c r="P97" s="132" t="str">
        <f t="shared" si="17"/>
        <v>VÁLIDO</v>
      </c>
      <c r="Q97" s="347">
        <f t="shared" si="18"/>
        <v>1.1252194950637999</v>
      </c>
      <c r="R97" s="196" t="s">
        <v>147</v>
      </c>
      <c r="S97" s="188"/>
      <c r="T97" s="113"/>
      <c r="U97" s="201"/>
      <c r="W97" s="13"/>
      <c r="X97" s="85"/>
      <c r="Y97" s="153"/>
      <c r="Z97" s="110"/>
      <c r="AA97" s="13"/>
      <c r="AB97" s="154"/>
      <c r="AC97" s="155"/>
    </row>
    <row r="98" spans="1:29" ht="41.4">
      <c r="A98" s="203"/>
      <c r="B98" s="116"/>
      <c r="C98" s="118"/>
      <c r="D98" s="73"/>
      <c r="E98" s="119"/>
      <c r="F98" s="76"/>
      <c r="G98" s="65"/>
      <c r="H98" s="88" t="s">
        <v>140</v>
      </c>
      <c r="I98" s="23" t="s">
        <v>113</v>
      </c>
      <c r="J98" s="23" t="s">
        <v>99</v>
      </c>
      <c r="K98" s="23" t="s">
        <v>100</v>
      </c>
      <c r="L98" s="28">
        <v>82</v>
      </c>
      <c r="M98" s="47"/>
      <c r="N98" s="71"/>
      <c r="O98" s="131"/>
      <c r="P98" s="132" t="str">
        <f t="shared" si="17"/>
        <v>EXCESSIVAMENTE ELEVADO</v>
      </c>
      <c r="Q98" s="124">
        <f>(L98-M95)/M95</f>
        <v>0.27990010535763071</v>
      </c>
      <c r="R98" s="149" t="s">
        <v>177</v>
      </c>
      <c r="S98" s="188"/>
      <c r="T98" s="113"/>
      <c r="U98" s="201"/>
    </row>
    <row r="99" spans="1:29" ht="44.25" customHeight="1">
      <c r="A99" s="204"/>
      <c r="B99" s="140"/>
      <c r="C99" s="141"/>
      <c r="D99" s="91"/>
      <c r="E99" s="142"/>
      <c r="F99" s="143"/>
      <c r="G99" s="278"/>
      <c r="H99" s="68" t="s">
        <v>144</v>
      </c>
      <c r="I99" s="23" t="s">
        <v>113</v>
      </c>
      <c r="J99" s="23" t="s">
        <v>103</v>
      </c>
      <c r="K99" s="23" t="s">
        <v>104</v>
      </c>
      <c r="L99" s="28">
        <v>89.9</v>
      </c>
      <c r="M99" s="145"/>
      <c r="N99" s="146"/>
      <c r="O99" s="148"/>
      <c r="P99" s="132" t="str">
        <f t="shared" si="17"/>
        <v>EXCESSIVAMENTE ELEVADO</v>
      </c>
      <c r="Q99" s="81">
        <f>(L99-M95)/M95</f>
        <v>0.40320755453232937</v>
      </c>
      <c r="R99" s="108" t="s">
        <v>177</v>
      </c>
      <c r="S99" s="189"/>
      <c r="T99" s="114"/>
      <c r="U99" s="199"/>
    </row>
    <row r="100" spans="1:29" s="20" customFormat="1" ht="21.75" customHeight="1">
      <c r="A100" s="383"/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84"/>
      <c r="Y100" s="60"/>
    </row>
    <row r="101" spans="1:29" ht="42" customHeight="1" thickBot="1">
      <c r="A101" s="202"/>
      <c r="B101" s="133"/>
      <c r="C101" s="134"/>
      <c r="D101" s="123"/>
      <c r="E101" s="135"/>
      <c r="F101" s="136"/>
      <c r="G101" s="276"/>
      <c r="H101" s="88" t="s">
        <v>118</v>
      </c>
      <c r="I101" s="79" t="s">
        <v>113</v>
      </c>
      <c r="J101" s="23" t="s">
        <v>105</v>
      </c>
      <c r="K101" s="23" t="s">
        <v>104</v>
      </c>
      <c r="L101" s="28">
        <v>40</v>
      </c>
      <c r="M101" s="138"/>
      <c r="N101" s="277"/>
      <c r="O101" s="279"/>
      <c r="P101" s="132" t="str">
        <f>IF(L101&gt;N$104,"EXCESSIVAMENTE ELEVADO",IF(L101&lt;O$104,"INEXEQUÍVEL","VÁLIDO"))</f>
        <v>INEXEQUÍVEL</v>
      </c>
      <c r="Q101" s="124">
        <f>L101/M$104</f>
        <v>0.59408881627803345</v>
      </c>
      <c r="R101" s="149" t="s">
        <v>63</v>
      </c>
      <c r="S101" s="187"/>
      <c r="T101" s="112"/>
      <c r="U101" s="200"/>
    </row>
    <row r="102" spans="1:29" ht="43.8" customHeight="1">
      <c r="A102" s="203"/>
      <c r="B102" s="116"/>
      <c r="C102" s="118"/>
      <c r="D102" s="73"/>
      <c r="E102" s="119"/>
      <c r="F102" s="76"/>
      <c r="G102" s="65"/>
      <c r="H102" s="69" t="s">
        <v>109</v>
      </c>
      <c r="I102" s="23" t="s">
        <v>108</v>
      </c>
      <c r="J102" s="23" t="s">
        <v>106</v>
      </c>
      <c r="K102" s="23" t="s">
        <v>100</v>
      </c>
      <c r="L102" s="28">
        <v>59.4</v>
      </c>
      <c r="M102" s="47"/>
      <c r="N102" s="273"/>
      <c r="O102" s="280"/>
      <c r="P102" s="132" t="str">
        <f t="shared" ref="P102:P107" si="19">IF(L102&gt;N$104,"EXCESSIVAMENTE ELEVADO",IF(L102&lt;O$104,"INEXEQUÍVEL","VÁLIDO"))</f>
        <v>VÁLIDO</v>
      </c>
      <c r="Q102" s="197">
        <f>L102/M$104</f>
        <v>0.88222189217287961</v>
      </c>
      <c r="R102" s="196" t="s">
        <v>147</v>
      </c>
      <c r="S102" s="188"/>
      <c r="T102" s="113"/>
      <c r="U102" s="201"/>
      <c r="W102" s="387" t="s">
        <v>64</v>
      </c>
      <c r="X102" s="388"/>
      <c r="Y102" s="388"/>
      <c r="Z102" s="388"/>
      <c r="AA102" s="389"/>
      <c r="AB102" s="385" t="s">
        <v>68</v>
      </c>
      <c r="AC102" s="386"/>
    </row>
    <row r="103" spans="1:29" ht="69" customHeight="1">
      <c r="A103" s="203">
        <v>11</v>
      </c>
      <c r="B103" s="116"/>
      <c r="C103" s="391" t="s">
        <v>84</v>
      </c>
      <c r="D103" s="96" t="s">
        <v>72</v>
      </c>
      <c r="E103" s="282">
        <v>16</v>
      </c>
      <c r="F103" s="94">
        <v>80</v>
      </c>
      <c r="G103" s="65"/>
      <c r="H103" s="249" t="s">
        <v>165</v>
      </c>
      <c r="I103" s="23" t="s">
        <v>161</v>
      </c>
      <c r="J103" s="23" t="s">
        <v>166</v>
      </c>
      <c r="K103" s="23" t="s">
        <v>100</v>
      </c>
      <c r="L103" s="28">
        <v>61.08</v>
      </c>
      <c r="M103" s="47"/>
      <c r="N103" s="273"/>
      <c r="O103" s="280"/>
      <c r="P103" s="132" t="str">
        <f t="shared" si="19"/>
        <v>VÁLIDO</v>
      </c>
      <c r="Q103" s="197">
        <f t="shared" ref="Q103:Q106" si="20">L103/M$104</f>
        <v>0.90717362245655708</v>
      </c>
      <c r="R103" s="196" t="s">
        <v>147</v>
      </c>
      <c r="S103" s="188">
        <f>ROUND(AVERAGE(L102:L106),2)</f>
        <v>68.28</v>
      </c>
      <c r="T103" s="113">
        <f>S103*F103</f>
        <v>5462.4</v>
      </c>
      <c r="U103" s="201">
        <f>S103*E103</f>
        <v>1092.48</v>
      </c>
      <c r="W103" s="156" t="s">
        <v>4</v>
      </c>
      <c r="X103" s="157" t="s">
        <v>65</v>
      </c>
      <c r="Y103" s="158" t="s">
        <v>167</v>
      </c>
      <c r="Z103" s="157" t="s">
        <v>67</v>
      </c>
      <c r="AA103" s="159" t="s">
        <v>15</v>
      </c>
      <c r="AB103" s="160">
        <v>0.25</v>
      </c>
      <c r="AC103" s="161">
        <v>0.75</v>
      </c>
    </row>
    <row r="104" spans="1:29" ht="58.2" customHeight="1" thickBot="1">
      <c r="A104" s="272"/>
      <c r="B104" s="116"/>
      <c r="C104" s="391"/>
      <c r="D104" s="257"/>
      <c r="E104" s="258"/>
      <c r="F104" s="259"/>
      <c r="G104" s="271"/>
      <c r="H104" s="23" t="s">
        <v>116</v>
      </c>
      <c r="I104" s="79" t="s">
        <v>113</v>
      </c>
      <c r="J104" s="23" t="s">
        <v>102</v>
      </c>
      <c r="K104" s="23" t="s">
        <v>100</v>
      </c>
      <c r="L104" s="28">
        <v>68.31</v>
      </c>
      <c r="M104" s="184">
        <f>AVERAGE(L101:L107)</f>
        <v>67.330000000000013</v>
      </c>
      <c r="N104" s="275">
        <f>M104*1.25</f>
        <v>84.162500000000023</v>
      </c>
      <c r="O104" s="281">
        <f>M104*0.75</f>
        <v>50.497500000000009</v>
      </c>
      <c r="P104" s="132" t="str">
        <f t="shared" si="19"/>
        <v>VÁLIDO</v>
      </c>
      <c r="Q104" s="197">
        <f t="shared" si="20"/>
        <v>1.0145551759988116</v>
      </c>
      <c r="R104" s="196" t="s">
        <v>147</v>
      </c>
      <c r="S104" s="268"/>
      <c r="T104" s="270"/>
      <c r="U104" s="269"/>
      <c r="W104" s="162">
        <f>AVERAGE(L102:L106)</f>
        <v>68.281999999999996</v>
      </c>
      <c r="X104" s="163">
        <f>_xlfn.STDEV.S(L102:L106)</f>
        <v>8.8888874444444195</v>
      </c>
      <c r="Y104" s="164">
        <f>(X104/W104)*100</f>
        <v>13.017907273431387</v>
      </c>
      <c r="Z104" s="165" t="str">
        <f>IF(Y104&gt;25,"Mediana","Média")</f>
        <v>Média</v>
      </c>
      <c r="AA104" s="166">
        <f>MIN(L100:L101,L105)</f>
        <v>40</v>
      </c>
      <c r="AB104" s="167" t="s">
        <v>137</v>
      </c>
      <c r="AC104" s="168" t="s">
        <v>138</v>
      </c>
    </row>
    <row r="105" spans="1:29" ht="41.4">
      <c r="A105" s="203"/>
      <c r="B105" s="116"/>
      <c r="C105" s="118"/>
      <c r="D105" s="73"/>
      <c r="E105" s="119"/>
      <c r="F105" s="76"/>
      <c r="G105" s="65"/>
      <c r="H105" s="88" t="s">
        <v>140</v>
      </c>
      <c r="I105" s="23" t="s">
        <v>113</v>
      </c>
      <c r="J105" s="23" t="s">
        <v>99</v>
      </c>
      <c r="K105" s="23" t="s">
        <v>100</v>
      </c>
      <c r="L105" s="28">
        <v>71</v>
      </c>
      <c r="M105" s="47"/>
      <c r="N105" s="273"/>
      <c r="O105" s="280"/>
      <c r="P105" s="132" t="str">
        <f t="shared" si="19"/>
        <v>VÁLIDO</v>
      </c>
      <c r="Q105" s="197">
        <f t="shared" si="20"/>
        <v>1.0545076488935095</v>
      </c>
      <c r="R105" s="196" t="s">
        <v>147</v>
      </c>
      <c r="S105" s="188"/>
      <c r="T105" s="113"/>
      <c r="U105" s="201"/>
    </row>
    <row r="106" spans="1:29" ht="55.2">
      <c r="A106" s="203"/>
      <c r="B106" s="116"/>
      <c r="C106" s="118"/>
      <c r="D106" s="73"/>
      <c r="E106" s="119"/>
      <c r="F106" s="76"/>
      <c r="G106" s="65"/>
      <c r="H106" s="209" t="s">
        <v>186</v>
      </c>
      <c r="I106" s="88" t="s">
        <v>111</v>
      </c>
      <c r="J106" s="88" t="s">
        <v>192</v>
      </c>
      <c r="K106" s="88" t="s">
        <v>104</v>
      </c>
      <c r="L106" s="28">
        <v>81.62</v>
      </c>
      <c r="M106" s="47"/>
      <c r="N106" s="273"/>
      <c r="O106" s="280"/>
      <c r="P106" s="132" t="str">
        <f t="shared" si="19"/>
        <v>VÁLIDO</v>
      </c>
      <c r="Q106" s="197">
        <f t="shared" si="20"/>
        <v>1.2122382296153273</v>
      </c>
      <c r="R106" s="196" t="s">
        <v>147</v>
      </c>
      <c r="S106" s="188"/>
      <c r="T106" s="113"/>
      <c r="U106" s="201"/>
    </row>
    <row r="107" spans="1:29" ht="41.4">
      <c r="A107" s="203"/>
      <c r="B107" s="116"/>
      <c r="C107" s="118"/>
      <c r="D107" s="73"/>
      <c r="E107" s="119"/>
      <c r="F107" s="76"/>
      <c r="G107" s="65"/>
      <c r="H107" s="250" t="s">
        <v>144</v>
      </c>
      <c r="I107" s="88" t="s">
        <v>113</v>
      </c>
      <c r="J107" s="88" t="s">
        <v>103</v>
      </c>
      <c r="K107" s="88" t="s">
        <v>104</v>
      </c>
      <c r="L107" s="90">
        <v>89.9</v>
      </c>
      <c r="M107" s="47"/>
      <c r="N107" s="273"/>
      <c r="O107" s="280"/>
      <c r="P107" s="194" t="str">
        <f t="shared" si="19"/>
        <v>EXCESSIVAMENTE ELEVADO</v>
      </c>
      <c r="Q107" s="252">
        <f>(L107-M104)/M104</f>
        <v>0.33521461458488028</v>
      </c>
      <c r="R107" s="82" t="s">
        <v>177</v>
      </c>
      <c r="S107" s="188"/>
      <c r="T107" s="113"/>
      <c r="U107" s="201"/>
    </row>
    <row r="108" spans="1:29" s="20" customFormat="1" ht="21.75" customHeight="1" thickBot="1">
      <c r="A108" s="212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53"/>
      <c r="U108" s="126"/>
      <c r="Y108" s="60"/>
    </row>
    <row r="109" spans="1:29" ht="42" customHeight="1">
      <c r="A109" s="216"/>
      <c r="B109" s="75"/>
      <c r="C109" s="74"/>
      <c r="D109" s="120"/>
      <c r="E109" s="73"/>
      <c r="F109" s="76"/>
      <c r="G109" s="287"/>
      <c r="H109" s="111" t="s">
        <v>118</v>
      </c>
      <c r="I109" s="79" t="s">
        <v>113</v>
      </c>
      <c r="J109" s="79" t="s">
        <v>105</v>
      </c>
      <c r="K109" s="79" t="s">
        <v>104</v>
      </c>
      <c r="L109" s="93">
        <v>40</v>
      </c>
      <c r="M109" s="47"/>
      <c r="N109" s="71"/>
      <c r="O109" s="131"/>
      <c r="P109" s="151" t="str">
        <f>IF(L109&gt;N$111,"EXCESSIVAMENTE ELEVADO",IF(L109&lt;O$111,"INEXEQUÍVEL","VÁLIDO"))</f>
        <v>INEXEQUÍVEL</v>
      </c>
      <c r="Q109" s="84">
        <f t="shared" ref="Q109:Q114" si="21">L109/M$111</f>
        <v>0.59157845809300458</v>
      </c>
      <c r="R109" s="150" t="s">
        <v>63</v>
      </c>
      <c r="S109" s="188"/>
      <c r="T109" s="188"/>
      <c r="U109" s="113"/>
      <c r="W109" s="387" t="s">
        <v>64</v>
      </c>
      <c r="X109" s="388"/>
      <c r="Y109" s="388"/>
      <c r="Z109" s="388"/>
      <c r="AA109" s="389"/>
      <c r="AB109" s="385" t="s">
        <v>68</v>
      </c>
      <c r="AC109" s="386"/>
    </row>
    <row r="110" spans="1:29" ht="49.2" customHeight="1">
      <c r="A110" s="216"/>
      <c r="B110" s="75"/>
      <c r="C110" s="74"/>
      <c r="D110" s="120"/>
      <c r="E110" s="73"/>
      <c r="F110" s="76"/>
      <c r="G110" s="287"/>
      <c r="H110" s="222" t="s">
        <v>109</v>
      </c>
      <c r="I110" s="23" t="s">
        <v>108</v>
      </c>
      <c r="J110" s="23" t="s">
        <v>106</v>
      </c>
      <c r="K110" s="23" t="s">
        <v>100</v>
      </c>
      <c r="L110" s="28">
        <v>59.4</v>
      </c>
      <c r="M110" s="47"/>
      <c r="N110" s="71"/>
      <c r="O110" s="131"/>
      <c r="P110" s="132" t="str">
        <f t="shared" ref="P110:P115" si="22">IF(L110&gt;N$111,"EXCESSIVAMENTE ELEVADO",IF(L110&lt;O$111,"INEXEQUÍVEL","VÁLIDO"))</f>
        <v>VÁLIDO</v>
      </c>
      <c r="Q110" s="197">
        <f t="shared" si="21"/>
        <v>0.87849401026811169</v>
      </c>
      <c r="R110" s="196" t="s">
        <v>147</v>
      </c>
      <c r="S110" s="188"/>
      <c r="T110" s="188"/>
      <c r="U110" s="113"/>
      <c r="W110" s="156" t="s">
        <v>4</v>
      </c>
      <c r="X110" s="157" t="s">
        <v>65</v>
      </c>
      <c r="Y110" s="158" t="s">
        <v>167</v>
      </c>
      <c r="Z110" s="157" t="s">
        <v>67</v>
      </c>
      <c r="AA110" s="159" t="s">
        <v>15</v>
      </c>
      <c r="AB110" s="160">
        <v>0.25</v>
      </c>
      <c r="AC110" s="161">
        <v>0.75</v>
      </c>
    </row>
    <row r="111" spans="1:29" ht="70.8" customHeight="1" thickBot="1">
      <c r="A111" s="291">
        <v>12</v>
      </c>
      <c r="B111" s="75"/>
      <c r="C111" s="365" t="s">
        <v>85</v>
      </c>
      <c r="D111" s="289" t="s">
        <v>72</v>
      </c>
      <c r="E111" s="290">
        <v>40</v>
      </c>
      <c r="F111" s="293">
        <v>200</v>
      </c>
      <c r="G111" s="292" t="s">
        <v>168</v>
      </c>
      <c r="H111" s="283" t="s">
        <v>165</v>
      </c>
      <c r="I111" s="79" t="s">
        <v>161</v>
      </c>
      <c r="J111" s="23" t="s">
        <v>166</v>
      </c>
      <c r="K111" s="23" t="s">
        <v>100</v>
      </c>
      <c r="L111" s="28">
        <v>61.08</v>
      </c>
      <c r="M111" s="47">
        <f>AVERAGE(L109:L115)</f>
        <v>67.61571428571429</v>
      </c>
      <c r="N111" s="71">
        <f>M111*1.25</f>
        <v>84.519642857142856</v>
      </c>
      <c r="O111" s="131">
        <f>M111*0.75</f>
        <v>50.711785714285718</v>
      </c>
      <c r="P111" s="132" t="str">
        <f t="shared" si="22"/>
        <v>VÁLIDO</v>
      </c>
      <c r="Q111" s="197">
        <f t="shared" si="21"/>
        <v>0.90334030550801792</v>
      </c>
      <c r="R111" s="196" t="s">
        <v>147</v>
      </c>
      <c r="S111" s="188">
        <f>ROUND(AVERAGE(L110:L114),2)</f>
        <v>68.680000000000007</v>
      </c>
      <c r="T111" s="188">
        <f>S111*F111</f>
        <v>13736.000000000002</v>
      </c>
      <c r="U111" s="113">
        <f>S111*E111</f>
        <v>2747.2000000000003</v>
      </c>
      <c r="W111" s="162">
        <f>AVERAGE(L110:L114)</f>
        <v>68.681999999999988</v>
      </c>
      <c r="X111" s="163">
        <f>_xlfn.STDEV.S(L110:L114)</f>
        <v>9.0846199700373642</v>
      </c>
      <c r="Y111" s="164">
        <f>(X111/W111)*100</f>
        <v>13.227075463785804</v>
      </c>
      <c r="Z111" s="165" t="str">
        <f>IF(Y111&gt;25,"Mediana","Média")</f>
        <v>Média</v>
      </c>
      <c r="AA111" s="166">
        <f>MIN(L109:L110,L113)</f>
        <v>40</v>
      </c>
      <c r="AB111" s="167" t="s">
        <v>137</v>
      </c>
      <c r="AC111" s="168" t="s">
        <v>138</v>
      </c>
    </row>
    <row r="112" spans="1:29" ht="36" customHeight="1">
      <c r="A112" s="216"/>
      <c r="B112" s="75"/>
      <c r="C112" s="365"/>
      <c r="D112" s="120"/>
      <c r="E112" s="73"/>
      <c r="F112" s="76"/>
      <c r="G112" s="287"/>
      <c r="H112" s="23" t="s">
        <v>116</v>
      </c>
      <c r="I112" s="79" t="s">
        <v>113</v>
      </c>
      <c r="J112" s="23" t="s">
        <v>102</v>
      </c>
      <c r="K112" s="23" t="s">
        <v>100</v>
      </c>
      <c r="L112" s="28">
        <v>68.31</v>
      </c>
      <c r="M112" s="47"/>
      <c r="N112" s="71"/>
      <c r="O112" s="131"/>
      <c r="P112" s="132" t="str">
        <f t="shared" si="22"/>
        <v>VÁLIDO</v>
      </c>
      <c r="Q112" s="197">
        <f t="shared" si="21"/>
        <v>1.0102681118083285</v>
      </c>
      <c r="R112" s="196" t="s">
        <v>147</v>
      </c>
      <c r="S112" s="188"/>
      <c r="T112" s="188"/>
      <c r="U112" s="113"/>
    </row>
    <row r="113" spans="1:29" ht="40.5" customHeight="1">
      <c r="A113" s="216"/>
      <c r="B113" s="75"/>
      <c r="C113" s="74"/>
      <c r="D113" s="120"/>
      <c r="E113" s="73"/>
      <c r="F113" s="76"/>
      <c r="G113" s="287"/>
      <c r="H113" s="88" t="s">
        <v>140</v>
      </c>
      <c r="I113" s="23" t="s">
        <v>113</v>
      </c>
      <c r="J113" s="23" t="s">
        <v>99</v>
      </c>
      <c r="K113" s="23" t="s">
        <v>100</v>
      </c>
      <c r="L113" s="28">
        <v>73</v>
      </c>
      <c r="M113" s="47"/>
      <c r="N113" s="71"/>
      <c r="O113" s="131"/>
      <c r="P113" s="132" t="str">
        <f t="shared" si="22"/>
        <v>VÁLIDO</v>
      </c>
      <c r="Q113" s="197">
        <f t="shared" si="21"/>
        <v>1.0796306860197333</v>
      </c>
      <c r="R113" s="196" t="s">
        <v>147</v>
      </c>
      <c r="S113" s="188"/>
      <c r="T113" s="188"/>
      <c r="U113" s="113"/>
    </row>
    <row r="114" spans="1:29" ht="54" customHeight="1">
      <c r="A114" s="216"/>
      <c r="B114" s="75"/>
      <c r="C114" s="74"/>
      <c r="D114" s="120"/>
      <c r="E114" s="73"/>
      <c r="F114" s="76"/>
      <c r="G114" s="287"/>
      <c r="H114" s="209" t="s">
        <v>186</v>
      </c>
      <c r="I114" s="88" t="s">
        <v>111</v>
      </c>
      <c r="J114" s="88" t="s">
        <v>192</v>
      </c>
      <c r="K114" s="88" t="s">
        <v>104</v>
      </c>
      <c r="L114" s="28">
        <v>81.62</v>
      </c>
      <c r="M114" s="47"/>
      <c r="N114" s="71"/>
      <c r="O114" s="131"/>
      <c r="P114" s="132" t="str">
        <f t="shared" si="22"/>
        <v>VÁLIDO</v>
      </c>
      <c r="Q114" s="197">
        <f t="shared" si="21"/>
        <v>1.2071158437387759</v>
      </c>
      <c r="R114" s="196" t="s">
        <v>147</v>
      </c>
      <c r="S114" s="188"/>
      <c r="T114" s="188"/>
      <c r="U114" s="113"/>
    </row>
    <row r="115" spans="1:29" ht="41.4">
      <c r="A115" s="291"/>
      <c r="B115" s="75"/>
      <c r="C115" s="74"/>
      <c r="D115" s="289"/>
      <c r="E115" s="290"/>
      <c r="F115" s="293"/>
      <c r="G115" s="292"/>
      <c r="H115" s="250" t="s">
        <v>144</v>
      </c>
      <c r="I115" s="88" t="s">
        <v>113</v>
      </c>
      <c r="J115" s="88" t="s">
        <v>103</v>
      </c>
      <c r="K115" s="88" t="s">
        <v>104</v>
      </c>
      <c r="L115" s="90">
        <v>89.9</v>
      </c>
      <c r="M115" s="47"/>
      <c r="N115" s="71"/>
      <c r="O115" s="131"/>
      <c r="P115" s="194" t="str">
        <f t="shared" si="22"/>
        <v>EXCESSIVAMENTE ELEVADO</v>
      </c>
      <c r="Q115" s="84">
        <f>(L115-M111)/M111</f>
        <v>0.32957258456402783</v>
      </c>
      <c r="R115" s="82" t="s">
        <v>177</v>
      </c>
      <c r="S115" s="188"/>
      <c r="T115" s="188"/>
      <c r="U115" s="113"/>
    </row>
    <row r="116" spans="1:29" s="20" customFormat="1" ht="21.75" customHeight="1" thickBot="1">
      <c r="A116" s="212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53"/>
      <c r="U116" s="126"/>
      <c r="Y116" s="60"/>
    </row>
    <row r="117" spans="1:29" ht="40.200000000000003" customHeight="1">
      <c r="A117" s="202"/>
      <c r="B117" s="133"/>
      <c r="C117" s="134"/>
      <c r="D117" s="123"/>
      <c r="E117" s="135"/>
      <c r="F117" s="136"/>
      <c r="G117" s="276"/>
      <c r="H117" s="88" t="s">
        <v>118</v>
      </c>
      <c r="I117" s="23" t="s">
        <v>113</v>
      </c>
      <c r="J117" s="23" t="s">
        <v>105</v>
      </c>
      <c r="K117" s="23" t="s">
        <v>104</v>
      </c>
      <c r="L117" s="28">
        <v>40</v>
      </c>
      <c r="M117" s="138"/>
      <c r="N117" s="139"/>
      <c r="O117" s="147"/>
      <c r="P117" s="132" t="str">
        <f>IF(L117&gt;N$120,"EXCESSIVAMENTE ELEVADO",IF(L117&lt;O$120,"INEXEQUÍVEL","VÁLIDO"))</f>
        <v>INEXEQUÍVEL</v>
      </c>
      <c r="Q117" s="124">
        <f>L117/M$120</f>
        <v>0.62921525060463657</v>
      </c>
      <c r="R117" s="149" t="s">
        <v>63</v>
      </c>
      <c r="S117" s="187"/>
      <c r="T117" s="112"/>
      <c r="U117" s="200"/>
      <c r="W117" s="387" t="s">
        <v>64</v>
      </c>
      <c r="X117" s="388"/>
      <c r="Y117" s="388"/>
      <c r="Z117" s="388"/>
      <c r="AA117" s="389"/>
      <c r="AB117" s="385" t="s">
        <v>68</v>
      </c>
      <c r="AC117" s="386"/>
    </row>
    <row r="118" spans="1:29" ht="54.6" customHeight="1">
      <c r="A118" s="203"/>
      <c r="B118" s="116"/>
      <c r="C118" s="118"/>
      <c r="D118" s="73"/>
      <c r="E118" s="119"/>
      <c r="F118" s="76"/>
      <c r="G118" s="65"/>
      <c r="H118" s="249" t="s">
        <v>164</v>
      </c>
      <c r="I118" s="23" t="s">
        <v>161</v>
      </c>
      <c r="J118" s="23" t="s">
        <v>162</v>
      </c>
      <c r="K118" s="23" t="s">
        <v>104</v>
      </c>
      <c r="L118" s="28">
        <v>50.82</v>
      </c>
      <c r="M118" s="47"/>
      <c r="N118" s="71"/>
      <c r="O118" s="131"/>
      <c r="P118" s="132" t="str">
        <f t="shared" ref="P118:P124" si="23">IF(L118&gt;N$120,"EXCESSIVAMENTE ELEVADO",IF(L118&lt;O$120,"INEXEQUÍVEL","VÁLIDO"))</f>
        <v>VÁLIDO</v>
      </c>
      <c r="Q118" s="197">
        <f>L118/M$120</f>
        <v>0.79941797589319086</v>
      </c>
      <c r="R118" s="196" t="s">
        <v>147</v>
      </c>
      <c r="S118" s="188"/>
      <c r="T118" s="113"/>
      <c r="U118" s="201"/>
      <c r="W118" s="156" t="s">
        <v>4</v>
      </c>
      <c r="X118" s="157" t="s">
        <v>65</v>
      </c>
      <c r="Y118" s="158" t="s">
        <v>66</v>
      </c>
      <c r="Z118" s="157" t="s">
        <v>67</v>
      </c>
      <c r="AA118" s="159" t="s">
        <v>15</v>
      </c>
      <c r="AB118" s="160">
        <v>0.25</v>
      </c>
      <c r="AC118" s="161">
        <v>0.75</v>
      </c>
    </row>
    <row r="119" spans="1:29" ht="72" customHeight="1" thickBot="1">
      <c r="A119" s="203"/>
      <c r="B119" s="116"/>
      <c r="C119" s="118"/>
      <c r="D119" s="73"/>
      <c r="E119" s="119"/>
      <c r="F119" s="76"/>
      <c r="G119" s="65"/>
      <c r="H119" s="249" t="s">
        <v>165</v>
      </c>
      <c r="I119" s="79" t="s">
        <v>161</v>
      </c>
      <c r="J119" s="23" t="s">
        <v>166</v>
      </c>
      <c r="K119" s="23" t="s">
        <v>100</v>
      </c>
      <c r="L119" s="28">
        <v>61.08</v>
      </c>
      <c r="M119" s="47"/>
      <c r="N119" s="71"/>
      <c r="O119" s="131"/>
      <c r="P119" s="132" t="str">
        <f t="shared" si="23"/>
        <v>VÁLIDO</v>
      </c>
      <c r="Q119" s="197">
        <f t="shared" ref="Q119:Q123" si="24">L119/M$120</f>
        <v>0.96081168767328007</v>
      </c>
      <c r="R119" s="196" t="s">
        <v>147</v>
      </c>
      <c r="S119" s="188"/>
      <c r="T119" s="113"/>
      <c r="U119" s="201"/>
      <c r="W119" s="162">
        <f>AVERAGE(L118:L123)</f>
        <v>63.611666666666672</v>
      </c>
      <c r="X119" s="163">
        <f>_xlfn.STDEV.S(L118:L123)</f>
        <v>7.6685289767115989</v>
      </c>
      <c r="Y119" s="164">
        <f>(X119/W119)*100</f>
        <v>12.055224109903737</v>
      </c>
      <c r="Z119" s="165" t="str">
        <f>IF(Y119&gt;25,"Mediana","Média")</f>
        <v>Média</v>
      </c>
      <c r="AA119" s="166">
        <f>MIN(L117:L124)</f>
        <v>40</v>
      </c>
      <c r="AB119" s="167" t="s">
        <v>137</v>
      </c>
      <c r="AC119" s="168" t="s">
        <v>138</v>
      </c>
    </row>
    <row r="120" spans="1:29" ht="48.75" customHeight="1">
      <c r="A120" s="203">
        <v>13</v>
      </c>
      <c r="B120" s="116"/>
      <c r="C120" s="118" t="s">
        <v>86</v>
      </c>
      <c r="D120" s="73" t="s">
        <v>72</v>
      </c>
      <c r="E120" s="119">
        <v>22</v>
      </c>
      <c r="F120" s="76">
        <v>110</v>
      </c>
      <c r="G120" s="292" t="s">
        <v>168</v>
      </c>
      <c r="H120" s="69" t="s">
        <v>109</v>
      </c>
      <c r="I120" s="23" t="s">
        <v>108</v>
      </c>
      <c r="J120" s="23" t="s">
        <v>106</v>
      </c>
      <c r="K120" s="23" t="s">
        <v>100</v>
      </c>
      <c r="L120" s="28">
        <v>63.18</v>
      </c>
      <c r="M120" s="47">
        <f>AVERAGE(L117:L124)</f>
        <v>63.571249999999992</v>
      </c>
      <c r="N120" s="71">
        <f>M120*1.25</f>
        <v>79.464062499999983</v>
      </c>
      <c r="O120" s="131">
        <f>M120*0.75</f>
        <v>47.678437499999994</v>
      </c>
      <c r="P120" s="132" t="str">
        <f t="shared" si="23"/>
        <v>VÁLIDO</v>
      </c>
      <c r="Q120" s="197">
        <f t="shared" si="24"/>
        <v>0.99384548833002351</v>
      </c>
      <c r="R120" s="196" t="s">
        <v>147</v>
      </c>
      <c r="S120" s="188">
        <f>ROUND(AVERAGE(L118:L123),2)</f>
        <v>63.61</v>
      </c>
      <c r="T120" s="113">
        <f>S120*F120</f>
        <v>6997.1</v>
      </c>
      <c r="U120" s="201">
        <f>S120*E120</f>
        <v>1399.42</v>
      </c>
    </row>
    <row r="121" spans="1:29" ht="48.75" customHeight="1">
      <c r="A121" s="203"/>
      <c r="B121" s="116"/>
      <c r="C121" s="118"/>
      <c r="D121" s="73"/>
      <c r="E121" s="119"/>
      <c r="F121" s="76"/>
      <c r="G121" s="292"/>
      <c r="H121" s="69" t="s">
        <v>186</v>
      </c>
      <c r="I121" s="23" t="s">
        <v>111</v>
      </c>
      <c r="J121" s="23" t="s">
        <v>152</v>
      </c>
      <c r="K121" s="23" t="s">
        <v>100</v>
      </c>
      <c r="L121" s="28">
        <v>64.02</v>
      </c>
      <c r="M121" s="47"/>
      <c r="N121" s="71"/>
      <c r="O121" s="131"/>
      <c r="P121" s="132" t="str">
        <f t="shared" si="23"/>
        <v>VÁLIDO</v>
      </c>
      <c r="Q121" s="197">
        <f t="shared" si="24"/>
        <v>1.0070590085927209</v>
      </c>
      <c r="R121" s="196"/>
      <c r="S121" s="188"/>
      <c r="T121" s="113"/>
      <c r="U121" s="201"/>
    </row>
    <row r="122" spans="1:29" ht="48.75" customHeight="1">
      <c r="A122" s="203"/>
      <c r="B122" s="116"/>
      <c r="C122" s="118"/>
      <c r="D122" s="73"/>
      <c r="E122" s="119"/>
      <c r="F122" s="76"/>
      <c r="G122" s="65"/>
      <c r="H122" s="79" t="s">
        <v>116</v>
      </c>
      <c r="I122" s="79" t="s">
        <v>113</v>
      </c>
      <c r="J122" s="79" t="s">
        <v>102</v>
      </c>
      <c r="K122" s="79" t="s">
        <v>100</v>
      </c>
      <c r="L122" s="93">
        <v>69.569999999999993</v>
      </c>
      <c r="M122" s="47"/>
      <c r="N122" s="71"/>
      <c r="O122" s="131"/>
      <c r="P122" s="132" t="str">
        <f t="shared" si="23"/>
        <v>VÁLIDO</v>
      </c>
      <c r="Q122" s="197">
        <f t="shared" si="24"/>
        <v>1.094362624614114</v>
      </c>
      <c r="R122" s="196" t="s">
        <v>147</v>
      </c>
      <c r="S122" s="188"/>
      <c r="T122" s="113"/>
      <c r="U122" s="201"/>
    </row>
    <row r="123" spans="1:29" ht="40.5" customHeight="1">
      <c r="A123" s="203"/>
      <c r="B123" s="116"/>
      <c r="C123" s="118"/>
      <c r="D123" s="73"/>
      <c r="E123" s="119"/>
      <c r="F123" s="76"/>
      <c r="G123" s="65"/>
      <c r="H123" s="88" t="s">
        <v>140</v>
      </c>
      <c r="I123" s="23" t="s">
        <v>113</v>
      </c>
      <c r="J123" s="23" t="s">
        <v>99</v>
      </c>
      <c r="K123" s="23" t="s">
        <v>100</v>
      </c>
      <c r="L123" s="28">
        <v>73</v>
      </c>
      <c r="M123" s="47"/>
      <c r="N123" s="71"/>
      <c r="O123" s="131"/>
      <c r="P123" s="132" t="str">
        <f t="shared" si="23"/>
        <v>VÁLIDO</v>
      </c>
      <c r="Q123" s="197">
        <f t="shared" si="24"/>
        <v>1.1483178323534617</v>
      </c>
      <c r="R123" s="196" t="s">
        <v>147</v>
      </c>
      <c r="S123" s="188"/>
      <c r="T123" s="113"/>
      <c r="U123" s="201"/>
    </row>
    <row r="124" spans="1:29" ht="41.4">
      <c r="A124" s="204"/>
      <c r="B124" s="140"/>
      <c r="C124" s="141"/>
      <c r="D124" s="91"/>
      <c r="E124" s="142"/>
      <c r="F124" s="143"/>
      <c r="G124" s="278"/>
      <c r="H124" s="68" t="s">
        <v>144</v>
      </c>
      <c r="I124" s="23" t="s">
        <v>113</v>
      </c>
      <c r="J124" s="23" t="s">
        <v>103</v>
      </c>
      <c r="K124" s="23" t="s">
        <v>104</v>
      </c>
      <c r="L124" s="28">
        <v>86.9</v>
      </c>
      <c r="M124" s="145"/>
      <c r="N124" s="146"/>
      <c r="O124" s="148"/>
      <c r="P124" s="132" t="str">
        <f t="shared" si="23"/>
        <v>EXCESSIVAMENTE ELEVADO</v>
      </c>
      <c r="Q124" s="81">
        <f>(L124-M120)/M120</f>
        <v>0.36697013193857314</v>
      </c>
      <c r="R124" s="108" t="s">
        <v>177</v>
      </c>
      <c r="S124" s="189"/>
      <c r="T124" s="114"/>
      <c r="U124" s="199"/>
    </row>
    <row r="125" spans="1:29" s="20" customFormat="1" ht="21.75" customHeight="1" thickBot="1">
      <c r="A125" s="294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4"/>
      <c r="U125" s="214"/>
      <c r="Y125" s="60"/>
    </row>
    <row r="126" spans="1:29" ht="42.6" customHeight="1">
      <c r="A126" s="202"/>
      <c r="B126" s="133"/>
      <c r="C126" s="134"/>
      <c r="D126" s="123"/>
      <c r="E126" s="135"/>
      <c r="F126" s="136"/>
      <c r="G126" s="276"/>
      <c r="H126" s="88" t="s">
        <v>118</v>
      </c>
      <c r="I126" s="88" t="s">
        <v>98</v>
      </c>
      <c r="J126" s="23" t="s">
        <v>105</v>
      </c>
      <c r="K126" s="23" t="s">
        <v>104</v>
      </c>
      <c r="L126" s="28">
        <v>40</v>
      </c>
      <c r="M126" s="138"/>
      <c r="N126" s="139"/>
      <c r="O126" s="139"/>
      <c r="P126" s="132" t="str">
        <f>IF(L126&gt;N$128,"EXCESSIVAMENTE ELEVADO",IF(L126&lt;O$128,"INEXEQUÍVEL","VÁLIDO"))</f>
        <v>INEXEQUÍVEL</v>
      </c>
      <c r="Q126" s="81">
        <f>L126/M128</f>
        <v>0.60929169840060937</v>
      </c>
      <c r="R126" s="108" t="s">
        <v>63</v>
      </c>
      <c r="S126" s="187"/>
      <c r="T126" s="112"/>
      <c r="U126" s="200"/>
      <c r="W126" s="387" t="s">
        <v>64</v>
      </c>
      <c r="X126" s="388"/>
      <c r="Y126" s="388"/>
      <c r="Z126" s="388"/>
      <c r="AA126" s="389"/>
      <c r="AB126" s="385" t="s">
        <v>68</v>
      </c>
      <c r="AC126" s="386"/>
    </row>
    <row r="127" spans="1:29" ht="56.25" customHeight="1">
      <c r="A127" s="203"/>
      <c r="B127" s="116"/>
      <c r="C127" s="118"/>
      <c r="D127" s="73"/>
      <c r="E127" s="119"/>
      <c r="F127" s="76"/>
      <c r="G127" s="65"/>
      <c r="H127" s="249" t="s">
        <v>165</v>
      </c>
      <c r="I127" s="23" t="s">
        <v>161</v>
      </c>
      <c r="J127" s="23" t="s">
        <v>166</v>
      </c>
      <c r="K127" s="23" t="s">
        <v>100</v>
      </c>
      <c r="L127" s="28">
        <v>61.08</v>
      </c>
      <c r="M127" s="47"/>
      <c r="N127" s="71"/>
      <c r="O127" s="71"/>
      <c r="P127" s="132" t="str">
        <f t="shared" ref="P127:P132" si="25">IF(L127&gt;N$128,"EXCESSIVAMENTE ELEVADO",IF(L127&lt;O$128,"INEXEQUÍVEL","VÁLIDO"))</f>
        <v>VÁLIDO</v>
      </c>
      <c r="Q127" s="197">
        <f>L127/M$128</f>
        <v>0.93038842345773043</v>
      </c>
      <c r="R127" s="196" t="s">
        <v>147</v>
      </c>
      <c r="S127" s="188"/>
      <c r="T127" s="113"/>
      <c r="U127" s="201"/>
      <c r="W127" s="156" t="s">
        <v>4</v>
      </c>
      <c r="X127" s="157" t="s">
        <v>65</v>
      </c>
      <c r="Y127" s="158" t="s">
        <v>66</v>
      </c>
      <c r="Z127" s="157" t="s">
        <v>67</v>
      </c>
      <c r="AA127" s="159" t="s">
        <v>15</v>
      </c>
      <c r="AB127" s="160">
        <v>0.25</v>
      </c>
      <c r="AC127" s="161">
        <v>0.75</v>
      </c>
    </row>
    <row r="128" spans="1:29" ht="97.2" thickBot="1">
      <c r="A128" s="203">
        <v>14</v>
      </c>
      <c r="B128" s="116"/>
      <c r="C128" s="118" t="s">
        <v>87</v>
      </c>
      <c r="D128" s="73" t="s">
        <v>72</v>
      </c>
      <c r="E128" s="119">
        <v>53</v>
      </c>
      <c r="F128" s="76">
        <v>265</v>
      </c>
      <c r="G128" s="292" t="s">
        <v>168</v>
      </c>
      <c r="H128" s="69" t="s">
        <v>109</v>
      </c>
      <c r="I128" s="79" t="s">
        <v>108</v>
      </c>
      <c r="J128" s="23" t="s">
        <v>106</v>
      </c>
      <c r="K128" s="23" t="s">
        <v>100</v>
      </c>
      <c r="L128" s="28">
        <v>63.18</v>
      </c>
      <c r="M128" s="47">
        <f>AVERAGE(L126:L132)</f>
        <v>65.649999999999991</v>
      </c>
      <c r="N128" s="71">
        <f>M128*1.25</f>
        <v>82.062499999999986</v>
      </c>
      <c r="O128" s="71">
        <f>M128*0.75</f>
        <v>49.237499999999997</v>
      </c>
      <c r="P128" s="132" t="str">
        <f t="shared" si="25"/>
        <v>VÁLIDO</v>
      </c>
      <c r="Q128" s="197">
        <f t="shared" ref="Q128:Q131" si="26">L128/M$128</f>
        <v>0.96237623762376245</v>
      </c>
      <c r="R128" s="196" t="s">
        <v>147</v>
      </c>
      <c r="S128" s="188">
        <f>ROUND(AVERAGE(L127:L131),2)</f>
        <v>66.53</v>
      </c>
      <c r="T128" s="113">
        <f>S128*F128</f>
        <v>17630.45</v>
      </c>
      <c r="U128" s="201">
        <f>S128*E128</f>
        <v>3526.09</v>
      </c>
      <c r="W128" s="162">
        <f>AVERAGE(L127:L131)</f>
        <v>66.53</v>
      </c>
      <c r="X128" s="163">
        <f>_xlfn.STDEV.S(L127:L131)</f>
        <v>5.6844436843019208</v>
      </c>
      <c r="Y128" s="164">
        <f>(X128/W128)*100</f>
        <v>8.5441810977031718</v>
      </c>
      <c r="Z128" s="165" t="str">
        <f>IF(Y128&gt;25,"Mediana","Média")</f>
        <v>Média</v>
      </c>
      <c r="AA128" s="166">
        <f>MIN(L126:L132)</f>
        <v>40</v>
      </c>
      <c r="AB128" s="167" t="s">
        <v>137</v>
      </c>
      <c r="AC128" s="168" t="s">
        <v>138</v>
      </c>
    </row>
    <row r="129" spans="1:29" ht="53.4" customHeight="1">
      <c r="A129" s="203"/>
      <c r="B129" s="116"/>
      <c r="C129" s="118"/>
      <c r="D129" s="73"/>
      <c r="E129" s="119"/>
      <c r="F129" s="76"/>
      <c r="G129" s="65"/>
      <c r="H129" s="249" t="s">
        <v>164</v>
      </c>
      <c r="I129" s="23" t="s">
        <v>161</v>
      </c>
      <c r="J129" s="23" t="s">
        <v>162</v>
      </c>
      <c r="K129" s="23" t="s">
        <v>104</v>
      </c>
      <c r="L129" s="28">
        <v>63.82</v>
      </c>
      <c r="M129" s="47"/>
      <c r="N129" s="71"/>
      <c r="O129" s="71"/>
      <c r="P129" s="132" t="str">
        <f t="shared" si="25"/>
        <v>VÁLIDO</v>
      </c>
      <c r="Q129" s="197">
        <f t="shared" si="26"/>
        <v>0.97212490479817226</v>
      </c>
      <c r="R129" s="196" t="s">
        <v>147</v>
      </c>
      <c r="S129" s="188"/>
      <c r="T129" s="113"/>
      <c r="U129" s="201"/>
    </row>
    <row r="130" spans="1:29" ht="27.6">
      <c r="A130" s="203"/>
      <c r="B130" s="116"/>
      <c r="C130" s="118"/>
      <c r="D130" s="73"/>
      <c r="E130" s="119"/>
      <c r="F130" s="76"/>
      <c r="G130" s="65"/>
      <c r="H130" s="23" t="s">
        <v>116</v>
      </c>
      <c r="I130" s="79" t="s">
        <v>113</v>
      </c>
      <c r="J130" s="23" t="s">
        <v>102</v>
      </c>
      <c r="K130" s="23" t="s">
        <v>100</v>
      </c>
      <c r="L130" s="28">
        <v>69.569999999999993</v>
      </c>
      <c r="M130" s="47"/>
      <c r="N130" s="71"/>
      <c r="O130" s="71"/>
      <c r="P130" s="132" t="str">
        <f t="shared" si="25"/>
        <v>VÁLIDO</v>
      </c>
      <c r="Q130" s="197">
        <f t="shared" si="26"/>
        <v>1.0597105864432597</v>
      </c>
      <c r="R130" s="196" t="s">
        <v>147</v>
      </c>
      <c r="S130" s="188"/>
      <c r="T130" s="113"/>
      <c r="U130" s="201"/>
    </row>
    <row r="131" spans="1:29" ht="41.4">
      <c r="A131" s="203"/>
      <c r="B131" s="116"/>
      <c r="C131" s="118"/>
      <c r="D131" s="73"/>
      <c r="E131" s="119"/>
      <c r="F131" s="76"/>
      <c r="G131" s="65"/>
      <c r="H131" s="88" t="s">
        <v>140</v>
      </c>
      <c r="I131" s="23" t="s">
        <v>113</v>
      </c>
      <c r="J131" s="23" t="s">
        <v>99</v>
      </c>
      <c r="K131" s="23" t="s">
        <v>100</v>
      </c>
      <c r="L131" s="28">
        <v>75</v>
      </c>
      <c r="M131" s="47"/>
      <c r="N131" s="71"/>
      <c r="O131" s="71"/>
      <c r="P131" s="132" t="str">
        <f t="shared" si="25"/>
        <v>VÁLIDO</v>
      </c>
      <c r="Q131" s="197">
        <f t="shared" si="26"/>
        <v>1.1424219345011426</v>
      </c>
      <c r="R131" s="196" t="s">
        <v>147</v>
      </c>
      <c r="S131" s="188"/>
      <c r="T131" s="113"/>
      <c r="U131" s="201"/>
    </row>
    <row r="132" spans="1:29" ht="43.2" customHeight="1">
      <c r="A132" s="204"/>
      <c r="B132" s="140"/>
      <c r="C132" s="141"/>
      <c r="D132" s="91"/>
      <c r="E132" s="142"/>
      <c r="F132" s="143"/>
      <c r="G132" s="278"/>
      <c r="H132" s="68" t="s">
        <v>144</v>
      </c>
      <c r="I132" s="23" t="s">
        <v>113</v>
      </c>
      <c r="J132" s="23" t="s">
        <v>103</v>
      </c>
      <c r="K132" s="23" t="s">
        <v>104</v>
      </c>
      <c r="L132" s="28">
        <v>86.9</v>
      </c>
      <c r="M132" s="145"/>
      <c r="N132" s="146"/>
      <c r="O132" s="146"/>
      <c r="P132" s="132" t="str">
        <f t="shared" si="25"/>
        <v>EXCESSIVAMENTE ELEVADO</v>
      </c>
      <c r="Q132" s="81">
        <f>(L132-M128)/M128</f>
        <v>0.32368621477532394</v>
      </c>
      <c r="R132" s="82" t="s">
        <v>177</v>
      </c>
      <c r="S132" s="189"/>
      <c r="T132" s="114"/>
      <c r="U132" s="199"/>
    </row>
    <row r="133" spans="1:29" s="20" customFormat="1" ht="21.75" customHeight="1">
      <c r="A133" s="212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53"/>
      <c r="U133" s="126"/>
      <c r="Y133" s="60"/>
    </row>
    <row r="134" spans="1:29" ht="63.75" customHeight="1" thickBot="1">
      <c r="A134" s="203"/>
      <c r="B134" s="116"/>
      <c r="C134" s="118"/>
      <c r="D134" s="73"/>
      <c r="E134" s="119"/>
      <c r="F134" s="76"/>
      <c r="G134" s="65"/>
      <c r="H134" s="92" t="s">
        <v>157</v>
      </c>
      <c r="I134" s="111" t="s">
        <v>111</v>
      </c>
      <c r="J134" s="111" t="s">
        <v>158</v>
      </c>
      <c r="K134" s="111" t="s">
        <v>104</v>
      </c>
      <c r="L134" s="267">
        <v>39.83</v>
      </c>
      <c r="M134" s="47"/>
      <c r="N134" s="71"/>
      <c r="O134" s="131"/>
      <c r="P134" s="151" t="str">
        <f>IF(L134&gt;N$137,"EXCESSIVAMENTE ELEVADO",IF(L134&lt;O$137,"INEXEQUÍVEL","VÁLIDO"))</f>
        <v>INEXEQUÍVEL</v>
      </c>
      <c r="Q134" s="80">
        <f>L134/M137</f>
        <v>0.60810191860760998</v>
      </c>
      <c r="R134" s="115" t="s">
        <v>63</v>
      </c>
      <c r="S134" s="113"/>
      <c r="T134" s="113"/>
      <c r="U134" s="201"/>
    </row>
    <row r="135" spans="1:29" ht="48.6" customHeight="1">
      <c r="A135" s="203"/>
      <c r="B135" s="116"/>
      <c r="C135" s="118"/>
      <c r="D135" s="73"/>
      <c r="E135" s="119"/>
      <c r="F135" s="76"/>
      <c r="G135" s="65"/>
      <c r="H135" s="23" t="s">
        <v>143</v>
      </c>
      <c r="I135" s="23" t="s">
        <v>98</v>
      </c>
      <c r="J135" s="23" t="s">
        <v>105</v>
      </c>
      <c r="K135" s="23" t="s">
        <v>104</v>
      </c>
      <c r="L135" s="28">
        <v>40</v>
      </c>
      <c r="M135" s="47"/>
      <c r="N135" s="71"/>
      <c r="O135" s="131"/>
      <c r="P135" s="132" t="str">
        <f t="shared" ref="P135:P141" si="27">IF(L135&gt;N$137,"EXCESSIVAMENTE ELEVADO",IF(L135&lt;O$137,"INEXEQUÍVEL","VÁLIDO"))</f>
        <v>INEXEQUÍVEL</v>
      </c>
      <c r="Q135" s="81">
        <f>L135/M137</f>
        <v>0.61069738248316341</v>
      </c>
      <c r="R135" s="83" t="s">
        <v>63</v>
      </c>
      <c r="S135" s="113"/>
      <c r="T135" s="113"/>
      <c r="U135" s="201"/>
      <c r="W135" s="379" t="s">
        <v>64</v>
      </c>
      <c r="X135" s="380"/>
      <c r="Y135" s="380"/>
      <c r="Z135" s="380"/>
      <c r="AA135" s="381"/>
      <c r="AB135" s="406" t="s">
        <v>68</v>
      </c>
      <c r="AC135" s="407"/>
    </row>
    <row r="136" spans="1:29" ht="54" customHeight="1">
      <c r="A136" s="203"/>
      <c r="B136" s="116"/>
      <c r="C136" s="118"/>
      <c r="D136" s="73"/>
      <c r="E136" s="119"/>
      <c r="F136" s="76"/>
      <c r="G136" s="65"/>
      <c r="H136" s="69" t="s">
        <v>109</v>
      </c>
      <c r="I136" s="23" t="s">
        <v>108</v>
      </c>
      <c r="J136" s="23" t="s">
        <v>106</v>
      </c>
      <c r="K136" s="23" t="s">
        <v>100</v>
      </c>
      <c r="L136" s="28">
        <v>58.9</v>
      </c>
      <c r="M136" s="47"/>
      <c r="N136" s="71"/>
      <c r="O136" s="131"/>
      <c r="P136" s="151" t="str">
        <f t="shared" si="27"/>
        <v>VÁLIDO</v>
      </c>
      <c r="Q136" s="197">
        <f>L136/M$137</f>
        <v>0.89925189570645814</v>
      </c>
      <c r="R136" s="196" t="s">
        <v>147</v>
      </c>
      <c r="S136" s="113"/>
      <c r="T136" s="113"/>
      <c r="U136" s="201"/>
      <c r="W136" s="52" t="s">
        <v>4</v>
      </c>
      <c r="X136" s="53" t="s">
        <v>65</v>
      </c>
      <c r="Y136" s="58" t="s">
        <v>155</v>
      </c>
      <c r="Z136" s="53" t="s">
        <v>67</v>
      </c>
      <c r="AA136" s="54" t="s">
        <v>15</v>
      </c>
      <c r="AB136" s="265">
        <v>0.25</v>
      </c>
      <c r="AC136" s="266">
        <v>0.75</v>
      </c>
    </row>
    <row r="137" spans="1:29" ht="72.599999999999994" customHeight="1" thickBot="1">
      <c r="A137" s="203">
        <v>15</v>
      </c>
      <c r="B137" s="116"/>
      <c r="C137" s="118" t="s">
        <v>88</v>
      </c>
      <c r="D137" s="73" t="s">
        <v>72</v>
      </c>
      <c r="E137" s="119">
        <v>35</v>
      </c>
      <c r="F137" s="76">
        <v>175</v>
      </c>
      <c r="G137" s="292" t="s">
        <v>168</v>
      </c>
      <c r="H137" s="249" t="s">
        <v>165</v>
      </c>
      <c r="I137" s="23" t="s">
        <v>161</v>
      </c>
      <c r="J137" s="23" t="s">
        <v>166</v>
      </c>
      <c r="K137" s="23" t="s">
        <v>100</v>
      </c>
      <c r="L137" s="28">
        <v>61.08</v>
      </c>
      <c r="M137" s="47">
        <f>AVERAGE(L134:L142)</f>
        <v>65.498888888888885</v>
      </c>
      <c r="N137" s="71">
        <f>M137*1.25</f>
        <v>81.873611111111103</v>
      </c>
      <c r="O137" s="131">
        <f>M137*0.75</f>
        <v>49.124166666666667</v>
      </c>
      <c r="P137" s="151" t="str">
        <f t="shared" si="27"/>
        <v>VÁLIDO</v>
      </c>
      <c r="Q137" s="197">
        <f t="shared" ref="Q137:Q140" si="28">L137/M$137</f>
        <v>0.93253490305179054</v>
      </c>
      <c r="R137" s="196" t="s">
        <v>147</v>
      </c>
      <c r="S137" s="188">
        <f>ROUND(AVERAGE(L136:L140),2)</f>
        <v>64.13</v>
      </c>
      <c r="T137" s="113">
        <f>S137*F137</f>
        <v>11222.75</v>
      </c>
      <c r="U137" s="201">
        <f>S137*E137</f>
        <v>2244.5499999999997</v>
      </c>
      <c r="W137" s="297">
        <f>AVERAGE(L136:L140)</f>
        <v>64.131999999999991</v>
      </c>
      <c r="X137" s="298">
        <f>_xlfn.STDEV.S(L136:L140)</f>
        <v>4.9804939514068289</v>
      </c>
      <c r="Y137" s="299">
        <f>(X137/W137)*100</f>
        <v>7.7660044149673011</v>
      </c>
      <c r="Z137" s="50" t="str">
        <f>IF(Y137&gt;25,"Mediana","Média")</f>
        <v>Média</v>
      </c>
      <c r="AA137" s="300">
        <f>MIN(L134:L142)</f>
        <v>39.83</v>
      </c>
      <c r="AB137" s="167" t="s">
        <v>137</v>
      </c>
      <c r="AC137" s="168" t="s">
        <v>138</v>
      </c>
    </row>
    <row r="138" spans="1:29" ht="60.6" customHeight="1">
      <c r="A138" s="203"/>
      <c r="B138" s="116"/>
      <c r="C138" s="118"/>
      <c r="D138" s="73"/>
      <c r="E138" s="119"/>
      <c r="F138" s="76"/>
      <c r="G138" s="65"/>
      <c r="H138" s="249" t="s">
        <v>164</v>
      </c>
      <c r="I138" s="23" t="s">
        <v>161</v>
      </c>
      <c r="J138" s="23" t="s">
        <v>162</v>
      </c>
      <c r="K138" s="23" t="s">
        <v>104</v>
      </c>
      <c r="L138" s="28">
        <v>63.82</v>
      </c>
      <c r="M138" s="47"/>
      <c r="N138" s="71"/>
      <c r="O138" s="131"/>
      <c r="P138" s="151" t="str">
        <f t="shared" si="27"/>
        <v>VÁLIDO</v>
      </c>
      <c r="Q138" s="197">
        <f t="shared" si="28"/>
        <v>0.97436767375188726</v>
      </c>
      <c r="R138" s="196" t="s">
        <v>147</v>
      </c>
      <c r="S138" s="113"/>
      <c r="T138" s="113"/>
      <c r="U138" s="201"/>
      <c r="W138" s="13"/>
      <c r="X138" s="85"/>
      <c r="Y138" s="86"/>
      <c r="Z138" s="110"/>
      <c r="AA138" s="13"/>
      <c r="AB138" s="154"/>
      <c r="AC138" s="155"/>
    </row>
    <row r="139" spans="1:29" ht="27.6">
      <c r="A139" s="203"/>
      <c r="B139" s="116"/>
      <c r="C139" s="118"/>
      <c r="D139" s="73"/>
      <c r="E139" s="119"/>
      <c r="F139" s="76"/>
      <c r="G139" s="65"/>
      <c r="H139" s="23" t="s">
        <v>159</v>
      </c>
      <c r="I139" s="79" t="s">
        <v>113</v>
      </c>
      <c r="J139" s="23" t="s">
        <v>102</v>
      </c>
      <c r="K139" s="23" t="s">
        <v>100</v>
      </c>
      <c r="L139" s="28">
        <v>64.86</v>
      </c>
      <c r="M139" s="47"/>
      <c r="N139" s="71"/>
      <c r="O139" s="131"/>
      <c r="P139" s="151" t="str">
        <f t="shared" si="27"/>
        <v>VÁLIDO</v>
      </c>
      <c r="Q139" s="197">
        <f t="shared" si="28"/>
        <v>0.99024580569644949</v>
      </c>
      <c r="R139" s="196" t="s">
        <v>147</v>
      </c>
      <c r="S139" s="113"/>
      <c r="T139" s="113"/>
      <c r="U139" s="201"/>
    </row>
    <row r="140" spans="1:29" ht="55.2">
      <c r="A140" s="203"/>
      <c r="B140" s="116"/>
      <c r="C140" s="118"/>
      <c r="D140" s="73"/>
      <c r="E140" s="119"/>
      <c r="F140" s="76"/>
      <c r="G140" s="65"/>
      <c r="H140" s="69" t="s">
        <v>186</v>
      </c>
      <c r="I140" s="23" t="s">
        <v>111</v>
      </c>
      <c r="J140" s="23" t="s">
        <v>192</v>
      </c>
      <c r="K140" s="23" t="s">
        <v>104</v>
      </c>
      <c r="L140" s="28">
        <v>72</v>
      </c>
      <c r="M140" s="47"/>
      <c r="N140" s="71"/>
      <c r="O140" s="131"/>
      <c r="P140" s="151" t="str">
        <f t="shared" si="27"/>
        <v>VÁLIDO</v>
      </c>
      <c r="Q140" s="197">
        <f t="shared" si="28"/>
        <v>1.0992552884696942</v>
      </c>
      <c r="R140" s="196" t="s">
        <v>147</v>
      </c>
      <c r="S140" s="113"/>
      <c r="T140" s="113"/>
      <c r="U140" s="201"/>
    </row>
    <row r="141" spans="1:29" ht="41.4">
      <c r="A141" s="203"/>
      <c r="B141" s="116"/>
      <c r="C141" s="118"/>
      <c r="D141" s="73"/>
      <c r="E141" s="119"/>
      <c r="F141" s="76"/>
      <c r="G141" s="65"/>
      <c r="H141" s="79" t="s">
        <v>140</v>
      </c>
      <c r="I141" s="79" t="s">
        <v>113</v>
      </c>
      <c r="J141" s="79" t="s">
        <v>99</v>
      </c>
      <c r="K141" s="79" t="s">
        <v>100</v>
      </c>
      <c r="L141" s="93">
        <v>85</v>
      </c>
      <c r="M141" s="47"/>
      <c r="N141" s="71"/>
      <c r="O141" s="131"/>
      <c r="P141" s="295" t="str">
        <f t="shared" si="27"/>
        <v>EXCESSIVAMENTE ELEVADO</v>
      </c>
      <c r="Q141" s="81">
        <f>(L141-M137)/M137</f>
        <v>0.2977319377767223</v>
      </c>
      <c r="R141" s="82" t="s">
        <v>177</v>
      </c>
      <c r="S141" s="113"/>
      <c r="T141" s="113"/>
      <c r="U141" s="201"/>
    </row>
    <row r="142" spans="1:29" ht="45" customHeight="1">
      <c r="A142" s="203"/>
      <c r="B142" s="116"/>
      <c r="C142" s="118"/>
      <c r="D142" s="73"/>
      <c r="E142" s="119"/>
      <c r="F142" s="76"/>
      <c r="G142" s="65"/>
      <c r="H142" s="88" t="s">
        <v>160</v>
      </c>
      <c r="I142" s="111" t="s">
        <v>113</v>
      </c>
      <c r="J142" s="88" t="s">
        <v>103</v>
      </c>
      <c r="K142" s="88" t="s">
        <v>104</v>
      </c>
      <c r="L142" s="90">
        <v>104</v>
      </c>
      <c r="M142" s="47"/>
      <c r="N142" s="71"/>
      <c r="O142" s="131"/>
      <c r="P142" s="296" t="str">
        <f>IF(L142&gt;N$137,"EXCESSIVAMENTE ELEVADO",IF(L142&lt;O$137,"INEXEQUÍVEL","VÁLIDO"))</f>
        <v>EXCESSIVAMENTE ELEVADO</v>
      </c>
      <c r="Q142" s="124">
        <f>(L142-M137)/M137</f>
        <v>0.58781319445622493</v>
      </c>
      <c r="R142" s="82" t="s">
        <v>177</v>
      </c>
      <c r="S142" s="113"/>
      <c r="T142" s="113"/>
      <c r="U142" s="201"/>
    </row>
    <row r="143" spans="1:29" s="20" customFormat="1" ht="21.75" customHeight="1">
      <c r="A143" s="255"/>
      <c r="B143" s="213"/>
      <c r="C143" s="213"/>
      <c r="D143" s="256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56"/>
      <c r="T143" s="263"/>
      <c r="U143" s="264"/>
      <c r="Y143" s="60"/>
    </row>
    <row r="144" spans="1:29" ht="42" customHeight="1" thickBot="1">
      <c r="A144" s="202"/>
      <c r="B144" s="116"/>
      <c r="C144" s="118"/>
      <c r="D144" s="123"/>
      <c r="E144" s="119"/>
      <c r="F144" s="76"/>
      <c r="G144" s="65"/>
      <c r="H144" s="224" t="s">
        <v>143</v>
      </c>
      <c r="I144" s="79" t="s">
        <v>98</v>
      </c>
      <c r="J144" s="79" t="s">
        <v>105</v>
      </c>
      <c r="K144" s="79" t="s">
        <v>104</v>
      </c>
      <c r="L144" s="93">
        <v>18</v>
      </c>
      <c r="M144" s="47"/>
      <c r="N144" s="71"/>
      <c r="O144" s="131"/>
      <c r="P144" s="132" t="str">
        <f>IF(L144&gt;N$147,"EXCESSIVAMENTE ELEVADO",IF(L144&lt;O$147,"INEXEQUÍVEL","VÁLIDO"))</f>
        <v>INEXEQUÍVEL</v>
      </c>
      <c r="Q144" s="81">
        <f>L144/M147</f>
        <v>0.53491827637444278</v>
      </c>
      <c r="R144" s="108" t="s">
        <v>63</v>
      </c>
      <c r="S144" s="112"/>
      <c r="T144" s="112"/>
      <c r="U144" s="200"/>
    </row>
    <row r="145" spans="1:29" ht="29.4" customHeight="1">
      <c r="A145" s="203"/>
      <c r="B145" s="116"/>
      <c r="C145" s="118"/>
      <c r="D145" s="73"/>
      <c r="E145" s="119"/>
      <c r="F145" s="76"/>
      <c r="G145" s="65"/>
      <c r="H145" s="69" t="s">
        <v>109</v>
      </c>
      <c r="I145" s="79" t="s">
        <v>108</v>
      </c>
      <c r="J145" s="23" t="s">
        <v>106</v>
      </c>
      <c r="K145" s="23" t="s">
        <v>100</v>
      </c>
      <c r="L145" s="28">
        <v>28.61</v>
      </c>
      <c r="M145" s="47"/>
      <c r="N145" s="71"/>
      <c r="O145" s="131"/>
      <c r="P145" s="151" t="str">
        <f t="shared" ref="P145:P149" si="29">IF(L145&gt;N$147,"EXCESSIVAMENTE ELEVADO",IF(L145&lt;O$147,"INEXEQUÍVEL","VÁLIDO"))</f>
        <v>VÁLIDO</v>
      </c>
      <c r="Q145" s="197">
        <f>L145/M$147</f>
        <v>0.85022288261515599</v>
      </c>
      <c r="R145" s="196" t="s">
        <v>147</v>
      </c>
      <c r="S145" s="113"/>
      <c r="T145" s="113"/>
      <c r="U145" s="201"/>
      <c r="W145" s="379" t="s">
        <v>64</v>
      </c>
      <c r="X145" s="380"/>
      <c r="Y145" s="380"/>
      <c r="Z145" s="380"/>
      <c r="AA145" s="381"/>
      <c r="AB145" s="406" t="s">
        <v>68</v>
      </c>
      <c r="AC145" s="407"/>
    </row>
    <row r="146" spans="1:29" ht="28.8">
      <c r="A146" s="203"/>
      <c r="B146" s="116"/>
      <c r="C146" s="118"/>
      <c r="D146" s="73"/>
      <c r="E146" s="119"/>
      <c r="F146" s="76"/>
      <c r="G146" s="65"/>
      <c r="H146" s="23" t="s">
        <v>159</v>
      </c>
      <c r="I146" s="79" t="s">
        <v>113</v>
      </c>
      <c r="J146" s="23" t="s">
        <v>102</v>
      </c>
      <c r="K146" s="23" t="s">
        <v>100</v>
      </c>
      <c r="L146" s="28">
        <v>31.51</v>
      </c>
      <c r="M146" s="47"/>
      <c r="N146" s="71"/>
      <c r="O146" s="131"/>
      <c r="P146" s="151" t="str">
        <f t="shared" si="29"/>
        <v>VÁLIDO</v>
      </c>
      <c r="Q146" s="197">
        <f t="shared" ref="Q146:Q148" si="30">L146/M$147</f>
        <v>0.93640416047548303</v>
      </c>
      <c r="R146" s="196" t="s">
        <v>147</v>
      </c>
      <c r="S146" s="113"/>
      <c r="T146" s="113"/>
      <c r="U146" s="201"/>
      <c r="W146" s="52" t="s">
        <v>4</v>
      </c>
      <c r="X146" s="53" t="s">
        <v>65</v>
      </c>
      <c r="Y146" s="58" t="s">
        <v>66</v>
      </c>
      <c r="Z146" s="53" t="s">
        <v>67</v>
      </c>
      <c r="AA146" s="54" t="s">
        <v>15</v>
      </c>
      <c r="AB146" s="265">
        <v>0.25</v>
      </c>
      <c r="AC146" s="266">
        <v>0.75</v>
      </c>
    </row>
    <row r="147" spans="1:29" ht="57.6" customHeight="1" thickBot="1">
      <c r="A147" s="203">
        <v>16</v>
      </c>
      <c r="B147" s="116"/>
      <c r="C147" s="118" t="s">
        <v>89</v>
      </c>
      <c r="D147" s="73" t="s">
        <v>72</v>
      </c>
      <c r="E147" s="119">
        <v>72</v>
      </c>
      <c r="F147" s="76">
        <v>360</v>
      </c>
      <c r="G147" s="292" t="s">
        <v>175</v>
      </c>
      <c r="H147" s="249" t="s">
        <v>171</v>
      </c>
      <c r="I147" s="23" t="s">
        <v>161</v>
      </c>
      <c r="J147" s="23" t="s">
        <v>170</v>
      </c>
      <c r="K147" s="23" t="s">
        <v>104</v>
      </c>
      <c r="L147" s="28">
        <f>17.14*2</f>
        <v>34.28</v>
      </c>
      <c r="M147" s="47">
        <f>AVERAGE(L144:L149)</f>
        <v>33.65</v>
      </c>
      <c r="N147" s="71">
        <f>M147*1.25</f>
        <v>42.0625</v>
      </c>
      <c r="O147" s="131">
        <f>M147*0.75</f>
        <v>25.237499999999997</v>
      </c>
      <c r="P147" s="151" t="str">
        <f t="shared" si="29"/>
        <v>VÁLIDO</v>
      </c>
      <c r="Q147" s="197">
        <f t="shared" si="30"/>
        <v>1.0187221396731057</v>
      </c>
      <c r="R147" s="196" t="s">
        <v>147</v>
      </c>
      <c r="S147" s="188">
        <f>ROUND(AVERAGE(L146:L148),2)</f>
        <v>35.6</v>
      </c>
      <c r="T147" s="113">
        <f>S147*F147</f>
        <v>12816</v>
      </c>
      <c r="U147" s="201">
        <f>S147*E147</f>
        <v>2563.2000000000003</v>
      </c>
      <c r="W147" s="297">
        <f>AVERAGE(L145:L148)</f>
        <v>33.85</v>
      </c>
      <c r="X147" s="298">
        <f>_xlfn.STDEV.S(L145:L148)</f>
        <v>5.299075391047011</v>
      </c>
      <c r="Y147" s="299">
        <f>(X147/W147)*100</f>
        <v>15.654580180345674</v>
      </c>
      <c r="Z147" s="50" t="str">
        <f>IF(Y147&gt;25,"Mediana","Média")</f>
        <v>Média</v>
      </c>
      <c r="AA147" s="300">
        <f>MIN(L144:L149)</f>
        <v>18</v>
      </c>
      <c r="AB147" s="167" t="s">
        <v>137</v>
      </c>
      <c r="AC147" s="168" t="s">
        <v>138</v>
      </c>
    </row>
    <row r="148" spans="1:29" ht="45.6" customHeight="1">
      <c r="A148" s="203"/>
      <c r="B148" s="116"/>
      <c r="C148" s="118"/>
      <c r="D148" s="73"/>
      <c r="E148" s="119"/>
      <c r="F148" s="76"/>
      <c r="G148" s="65"/>
      <c r="H148" s="301" t="s">
        <v>160</v>
      </c>
      <c r="I148" s="88" t="s">
        <v>113</v>
      </c>
      <c r="J148" s="88" t="s">
        <v>103</v>
      </c>
      <c r="K148" s="88" t="s">
        <v>104</v>
      </c>
      <c r="L148" s="90">
        <v>41</v>
      </c>
      <c r="M148" s="47"/>
      <c r="N148" s="71"/>
      <c r="O148" s="131"/>
      <c r="P148" s="151" t="str">
        <f t="shared" si="29"/>
        <v>VÁLIDO</v>
      </c>
      <c r="Q148" s="197">
        <f t="shared" si="30"/>
        <v>1.2184249628528976</v>
      </c>
      <c r="R148" s="196" t="s">
        <v>147</v>
      </c>
      <c r="S148" s="113"/>
      <c r="T148" s="113"/>
      <c r="U148" s="201"/>
    </row>
    <row r="149" spans="1:29" ht="63.6" customHeight="1">
      <c r="A149" s="204"/>
      <c r="B149" s="116"/>
      <c r="C149" s="118"/>
      <c r="D149" s="91"/>
      <c r="E149" s="119"/>
      <c r="F149" s="76"/>
      <c r="G149" s="65"/>
      <c r="H149" s="88" t="s">
        <v>140</v>
      </c>
      <c r="I149" s="88" t="s">
        <v>113</v>
      </c>
      <c r="J149" s="88" t="s">
        <v>99</v>
      </c>
      <c r="K149" s="88" t="s">
        <v>100</v>
      </c>
      <c r="L149" s="90">
        <v>48.5</v>
      </c>
      <c r="M149" s="47"/>
      <c r="N149" s="71"/>
      <c r="O149" s="131"/>
      <c r="P149" s="151" t="str">
        <f t="shared" si="29"/>
        <v>EXCESSIVAMENTE ELEVADO</v>
      </c>
      <c r="Q149" s="80">
        <f>(L149-M147)/M147</f>
        <v>0.44130757800891535</v>
      </c>
      <c r="R149" s="108" t="s">
        <v>134</v>
      </c>
      <c r="S149" s="114"/>
      <c r="T149" s="114"/>
      <c r="U149" s="199"/>
    </row>
    <row r="150" spans="1:29" s="20" customFormat="1" ht="21.75" customHeight="1">
      <c r="A150" s="294"/>
      <c r="B150" s="213"/>
      <c r="C150" s="213"/>
      <c r="D150" s="105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105"/>
      <c r="T150" s="104"/>
      <c r="U150" s="214"/>
      <c r="Y150" s="60"/>
    </row>
    <row r="151" spans="1:29" ht="42" customHeight="1" thickBot="1">
      <c r="A151" s="121"/>
      <c r="B151" s="133"/>
      <c r="C151" s="134"/>
      <c r="D151" s="123"/>
      <c r="E151" s="135"/>
      <c r="F151" s="136"/>
      <c r="G151" s="137"/>
      <c r="H151" s="69" t="s">
        <v>109</v>
      </c>
      <c r="I151" s="88" t="s">
        <v>108</v>
      </c>
      <c r="J151" s="23" t="s">
        <v>106</v>
      </c>
      <c r="K151" s="23" t="s">
        <v>100</v>
      </c>
      <c r="L151" s="28">
        <v>27.05</v>
      </c>
      <c r="M151" s="138"/>
      <c r="N151" s="139"/>
      <c r="O151" s="147"/>
      <c r="P151" s="132" t="str">
        <f>IF(L151&gt;N$154,"EXCESSIVAMENTE ELEVADO",IF(L151&lt;O$154,"INEXEQUÍVEL","VÁLIDO"))</f>
        <v>INEXEQUÍVEL</v>
      </c>
      <c r="Q151" s="81">
        <f>L151/M154</f>
        <v>0.70129954305344</v>
      </c>
      <c r="R151" s="108" t="s">
        <v>63</v>
      </c>
      <c r="S151" s="187"/>
      <c r="T151" s="112"/>
      <c r="U151" s="200"/>
    </row>
    <row r="152" spans="1:29" ht="27.6">
      <c r="A152" s="75"/>
      <c r="B152" s="116"/>
      <c r="C152" s="118"/>
      <c r="D152" s="73"/>
      <c r="E152" s="119"/>
      <c r="F152" s="76"/>
      <c r="G152" s="77"/>
      <c r="H152" s="23" t="s">
        <v>159</v>
      </c>
      <c r="I152" s="88" t="s">
        <v>113</v>
      </c>
      <c r="J152" s="23" t="s">
        <v>102</v>
      </c>
      <c r="K152" s="23" t="s">
        <v>100</v>
      </c>
      <c r="L152" s="28">
        <v>29.78</v>
      </c>
      <c r="M152" s="47"/>
      <c r="N152" s="71"/>
      <c r="O152" s="131"/>
      <c r="P152" s="132" t="str">
        <f t="shared" ref="P152:P158" si="31">IF(L152&gt;N$154,"EXCESSIVAMENTE ELEVADO",IF(L152&lt;O$154,"INEXEQUÍVEL","VÁLIDO"))</f>
        <v>VÁLIDO</v>
      </c>
      <c r="Q152" s="197">
        <f>L152/M$154</f>
        <v>0.77207764850763183</v>
      </c>
      <c r="R152" s="196" t="s">
        <v>147</v>
      </c>
      <c r="S152" s="188"/>
      <c r="T152" s="113"/>
      <c r="U152" s="201"/>
      <c r="W152" s="396" t="s">
        <v>64</v>
      </c>
      <c r="X152" s="397"/>
      <c r="Y152" s="397"/>
      <c r="Z152" s="397"/>
      <c r="AA152" s="398"/>
      <c r="AB152" s="399" t="s">
        <v>68</v>
      </c>
      <c r="AC152" s="400"/>
    </row>
    <row r="153" spans="1:29" ht="69">
      <c r="A153" s="75"/>
      <c r="B153" s="116"/>
      <c r="C153" s="118"/>
      <c r="D153" s="73"/>
      <c r="E153" s="119"/>
      <c r="F153" s="76"/>
      <c r="G153" s="77"/>
      <c r="H153" s="69" t="s">
        <v>173</v>
      </c>
      <c r="I153" s="88" t="s">
        <v>161</v>
      </c>
      <c r="J153" s="23" t="s">
        <v>172</v>
      </c>
      <c r="K153" s="23" t="s">
        <v>104</v>
      </c>
      <c r="L153" s="28">
        <v>31.01</v>
      </c>
      <c r="M153" s="47"/>
      <c r="N153" s="71"/>
      <c r="O153" s="131"/>
      <c r="P153" s="132" t="str">
        <f t="shared" si="31"/>
        <v>VÁLIDO</v>
      </c>
      <c r="Q153" s="197">
        <f t="shared" ref="Q153:Q157" si="32">L153/M$154</f>
        <v>0.80396668503094915</v>
      </c>
      <c r="R153" s="196" t="s">
        <v>147</v>
      </c>
      <c r="S153" s="188"/>
      <c r="T153" s="113"/>
      <c r="U153" s="201"/>
      <c r="W153" s="310" t="s">
        <v>4</v>
      </c>
      <c r="X153" s="311" t="s">
        <v>65</v>
      </c>
      <c r="Y153" s="312" t="s">
        <v>66</v>
      </c>
      <c r="Z153" s="311" t="s">
        <v>67</v>
      </c>
      <c r="AA153" s="313" t="s">
        <v>15</v>
      </c>
      <c r="AB153" s="314">
        <v>0.25</v>
      </c>
      <c r="AC153" s="315">
        <v>0.75</v>
      </c>
    </row>
    <row r="154" spans="1:29" ht="63" customHeight="1" thickBot="1">
      <c r="A154" s="75">
        <v>17</v>
      </c>
      <c r="B154" s="116"/>
      <c r="C154" s="118" t="s">
        <v>90</v>
      </c>
      <c r="D154" s="73" t="s">
        <v>72</v>
      </c>
      <c r="E154" s="119">
        <v>182</v>
      </c>
      <c r="F154" s="76">
        <v>910</v>
      </c>
      <c r="G154" s="292" t="s">
        <v>176</v>
      </c>
      <c r="H154" s="224" t="s">
        <v>143</v>
      </c>
      <c r="I154" s="88" t="s">
        <v>113</v>
      </c>
      <c r="J154" s="23" t="s">
        <v>105</v>
      </c>
      <c r="K154" s="23" t="s">
        <v>104</v>
      </c>
      <c r="L154" s="28">
        <v>40</v>
      </c>
      <c r="M154" s="47">
        <f>AVERAGE(L151:L158)</f>
        <v>38.571250000000006</v>
      </c>
      <c r="N154" s="71">
        <f>M154*1.25</f>
        <v>48.214062500000011</v>
      </c>
      <c r="O154" s="131">
        <f>M154*0.75</f>
        <v>28.928437500000005</v>
      </c>
      <c r="P154" s="132" t="str">
        <f t="shared" si="31"/>
        <v>VÁLIDO</v>
      </c>
      <c r="Q154" s="197">
        <f t="shared" si="32"/>
        <v>1.037041838156658</v>
      </c>
      <c r="R154" s="196" t="s">
        <v>147</v>
      </c>
      <c r="S154" s="188">
        <f>ROUND(AVERAGE(L152:L157),2)</f>
        <v>38.42</v>
      </c>
      <c r="T154" s="113">
        <f>S154*F154</f>
        <v>34962.200000000004</v>
      </c>
      <c r="U154" s="201">
        <f>S154*E154</f>
        <v>6992.4400000000005</v>
      </c>
      <c r="W154" s="316">
        <f>AVERAGE(L152:L157)</f>
        <v>38.421666666666667</v>
      </c>
      <c r="X154" s="317">
        <f>_xlfn.STDEV.S(L152:L157)</f>
        <v>6.4669820369834525</v>
      </c>
      <c r="Y154" s="318">
        <f>(X154/W154)*100</f>
        <v>16.831602056956022</v>
      </c>
      <c r="Z154" s="319" t="str">
        <f>IF(Y154&gt;25,"Mediana","Média")</f>
        <v>Média</v>
      </c>
      <c r="AA154" s="320">
        <f>MIN(L151:L157)</f>
        <v>27.05</v>
      </c>
      <c r="AB154" s="321" t="s">
        <v>137</v>
      </c>
      <c r="AC154" s="322" t="s">
        <v>138</v>
      </c>
    </row>
    <row r="155" spans="1:29" ht="63" customHeight="1">
      <c r="A155" s="75"/>
      <c r="B155" s="116"/>
      <c r="C155" s="118"/>
      <c r="D155" s="73"/>
      <c r="E155" s="119"/>
      <c r="F155" s="76"/>
      <c r="G155" s="292"/>
      <c r="H155" s="69" t="s">
        <v>186</v>
      </c>
      <c r="I155" s="23" t="s">
        <v>111</v>
      </c>
      <c r="J155" s="23" t="s">
        <v>152</v>
      </c>
      <c r="K155" s="23" t="s">
        <v>100</v>
      </c>
      <c r="L155" s="28">
        <v>41.24</v>
      </c>
      <c r="M155" s="47"/>
      <c r="N155" s="71"/>
      <c r="O155" s="131"/>
      <c r="P155" s="132"/>
      <c r="Q155" s="197"/>
      <c r="R155" s="196"/>
      <c r="S155" s="188"/>
      <c r="T155" s="113"/>
      <c r="U155" s="201"/>
      <c r="W155" s="349"/>
      <c r="X155" s="350"/>
      <c r="Y155" s="351"/>
      <c r="Z155" s="352"/>
      <c r="AA155" s="349"/>
      <c r="AB155" s="353"/>
      <c r="AC155" s="354"/>
    </row>
    <row r="156" spans="1:29" ht="41.4">
      <c r="A156" s="75"/>
      <c r="B156" s="116"/>
      <c r="C156" s="118"/>
      <c r="D156" s="73"/>
      <c r="E156" s="119"/>
      <c r="F156" s="76"/>
      <c r="G156" s="65"/>
      <c r="H156" s="23" t="s">
        <v>140</v>
      </c>
      <c r="I156" s="23" t="s">
        <v>113</v>
      </c>
      <c r="J156" s="23" t="s">
        <v>99</v>
      </c>
      <c r="K156" s="23" t="s">
        <v>100</v>
      </c>
      <c r="L156" s="28">
        <v>43.5</v>
      </c>
      <c r="M156" s="47"/>
      <c r="N156" s="71"/>
      <c r="O156" s="131"/>
      <c r="P156" s="132" t="str">
        <f t="shared" si="31"/>
        <v>VÁLIDO</v>
      </c>
      <c r="Q156" s="197">
        <f t="shared" si="32"/>
        <v>1.1277829989953656</v>
      </c>
      <c r="R156" s="196" t="s">
        <v>147</v>
      </c>
      <c r="S156" s="188"/>
      <c r="T156" s="113"/>
      <c r="U156" s="201"/>
    </row>
    <row r="157" spans="1:29" ht="46.8" customHeight="1">
      <c r="A157" s="75"/>
      <c r="B157" s="116"/>
      <c r="C157" s="118"/>
      <c r="D157" s="73"/>
      <c r="E157" s="119"/>
      <c r="F157" s="76"/>
      <c r="G157" s="77"/>
      <c r="H157" s="301" t="s">
        <v>160</v>
      </c>
      <c r="I157" s="23" t="s">
        <v>113</v>
      </c>
      <c r="J157" s="23" t="s">
        <v>103</v>
      </c>
      <c r="K157" s="23" t="s">
        <v>104</v>
      </c>
      <c r="L157" s="28">
        <v>45</v>
      </c>
      <c r="M157" s="47"/>
      <c r="N157" s="71"/>
      <c r="O157" s="131"/>
      <c r="P157" s="132" t="str">
        <f t="shared" si="31"/>
        <v>VÁLIDO</v>
      </c>
      <c r="Q157" s="197">
        <f t="shared" si="32"/>
        <v>1.1666720679262401</v>
      </c>
      <c r="R157" s="196" t="s">
        <v>147</v>
      </c>
      <c r="S157" s="188"/>
      <c r="T157" s="113"/>
      <c r="U157" s="201"/>
    </row>
    <row r="158" spans="1:29" ht="72.599999999999994" customHeight="1">
      <c r="A158" s="122"/>
      <c r="B158" s="140"/>
      <c r="C158" s="141"/>
      <c r="D158" s="91"/>
      <c r="E158" s="142"/>
      <c r="F158" s="143"/>
      <c r="G158" s="144"/>
      <c r="H158" s="249" t="s">
        <v>165</v>
      </c>
      <c r="I158" s="23" t="s">
        <v>161</v>
      </c>
      <c r="J158" s="23" t="s">
        <v>166</v>
      </c>
      <c r="K158" s="23" t="s">
        <v>100</v>
      </c>
      <c r="L158" s="28">
        <v>50.99</v>
      </c>
      <c r="M158" s="145"/>
      <c r="N158" s="146"/>
      <c r="O158" s="148"/>
      <c r="P158" s="132" t="str">
        <f t="shared" si="31"/>
        <v>EXCESSIVAMENTE ELEVADO</v>
      </c>
      <c r="Q158" s="80">
        <f>(L158-M154)/M154</f>
        <v>0.32196908319019979</v>
      </c>
      <c r="R158" s="108" t="s">
        <v>134</v>
      </c>
      <c r="S158" s="189"/>
      <c r="T158" s="114"/>
      <c r="U158" s="199"/>
    </row>
    <row r="159" spans="1:29" s="20" customFormat="1" ht="21.75" customHeight="1">
      <c r="A159" s="294"/>
      <c r="B159" s="213"/>
      <c r="C159" s="213"/>
      <c r="D159" s="105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105"/>
      <c r="T159" s="104"/>
      <c r="U159" s="214"/>
      <c r="Y159" s="60"/>
    </row>
    <row r="160" spans="1:29" ht="42" thickBot="1">
      <c r="A160" s="121"/>
      <c r="B160" s="117"/>
      <c r="C160" s="302"/>
      <c r="D160" s="305"/>
      <c r="E160" s="123"/>
      <c r="F160" s="308"/>
      <c r="G160" s="65"/>
      <c r="H160" s="23" t="s">
        <v>143</v>
      </c>
      <c r="I160" s="23" t="s">
        <v>113</v>
      </c>
      <c r="J160" s="23" t="s">
        <v>105</v>
      </c>
      <c r="K160" s="23" t="s">
        <v>104</v>
      </c>
      <c r="L160" s="28">
        <v>40</v>
      </c>
      <c r="M160" s="47"/>
      <c r="N160" s="71"/>
      <c r="O160" s="72"/>
      <c r="P160" s="62" t="str">
        <f t="shared" ref="P160:P166" si="33">IF(L160&gt;N$163,"EXCESSIVAMENTE ELEVADO",IF(L160&lt;O$163,"INEXEQUÍVEL","VÁLIDO"))</f>
        <v>INEXEQUÍVEL</v>
      </c>
      <c r="Q160" s="81">
        <f>L160/M163</f>
        <v>0.62932662051604793</v>
      </c>
      <c r="R160" s="83" t="s">
        <v>63</v>
      </c>
      <c r="S160" s="187"/>
      <c r="T160" s="112"/>
      <c r="U160" s="200"/>
    </row>
    <row r="161" spans="1:29" ht="43.8" customHeight="1">
      <c r="A161" s="75"/>
      <c r="B161" s="117"/>
      <c r="C161" s="303"/>
      <c r="D161" s="306"/>
      <c r="E161" s="73"/>
      <c r="F161" s="308"/>
      <c r="G161" s="65"/>
      <c r="H161" s="249" t="s">
        <v>164</v>
      </c>
      <c r="I161" s="23" t="s">
        <v>161</v>
      </c>
      <c r="J161" s="23" t="s">
        <v>162</v>
      </c>
      <c r="K161" s="23" t="s">
        <v>104</v>
      </c>
      <c r="L161" s="28">
        <v>50.82</v>
      </c>
      <c r="M161" s="47"/>
      <c r="N161" s="71"/>
      <c r="O161" s="72"/>
      <c r="P161" s="62" t="str">
        <f t="shared" si="33"/>
        <v>VÁLIDO</v>
      </c>
      <c r="Q161" s="197">
        <f>L161/M$163</f>
        <v>0.79955947136563887</v>
      </c>
      <c r="R161" s="196" t="s">
        <v>147</v>
      </c>
      <c r="S161" s="188"/>
      <c r="T161" s="113"/>
      <c r="U161" s="201"/>
      <c r="W161" s="401" t="s">
        <v>64</v>
      </c>
      <c r="X161" s="402"/>
      <c r="Y161" s="402"/>
      <c r="Z161" s="402"/>
      <c r="AA161" s="403"/>
      <c r="AB161" s="404" t="s">
        <v>68</v>
      </c>
      <c r="AC161" s="405"/>
    </row>
    <row r="162" spans="1:29" ht="67.8" customHeight="1">
      <c r="A162" s="75"/>
      <c r="B162" s="117"/>
      <c r="C162" s="355" t="s">
        <v>174</v>
      </c>
      <c r="D162" s="306"/>
      <c r="E162" s="73"/>
      <c r="F162" s="119"/>
      <c r="G162" s="76"/>
      <c r="H162" s="249" t="s">
        <v>165</v>
      </c>
      <c r="I162" s="79" t="s">
        <v>161</v>
      </c>
      <c r="J162" s="23" t="s">
        <v>166</v>
      </c>
      <c r="K162" s="23" t="s">
        <v>100</v>
      </c>
      <c r="L162" s="28">
        <v>54.3</v>
      </c>
      <c r="M162" s="47"/>
      <c r="N162" s="71"/>
      <c r="O162" s="72"/>
      <c r="P162" s="62" t="str">
        <f t="shared" si="33"/>
        <v>VÁLIDO</v>
      </c>
      <c r="Q162" s="197">
        <f>L162/M$163</f>
        <v>0.85431088735053506</v>
      </c>
      <c r="R162" s="196" t="s">
        <v>147</v>
      </c>
      <c r="S162" s="188"/>
      <c r="T162" s="113"/>
      <c r="U162" s="201"/>
      <c r="W162" s="52" t="s">
        <v>4</v>
      </c>
      <c r="X162" s="53" t="s">
        <v>65</v>
      </c>
      <c r="Y162" s="58" t="s">
        <v>66</v>
      </c>
      <c r="Z162" s="53" t="s">
        <v>67</v>
      </c>
      <c r="AA162" s="54" t="s">
        <v>15</v>
      </c>
      <c r="AB162" s="55">
        <v>0.25</v>
      </c>
      <c r="AC162" s="56">
        <v>0.75</v>
      </c>
    </row>
    <row r="163" spans="1:29" ht="75" customHeight="1" thickBot="1">
      <c r="A163" s="251">
        <v>18</v>
      </c>
      <c r="B163" s="117"/>
      <c r="C163" s="355"/>
      <c r="D163" s="73" t="s">
        <v>72</v>
      </c>
      <c r="E163" s="119">
        <v>20</v>
      </c>
      <c r="F163" s="76">
        <v>100</v>
      </c>
      <c r="G163" s="76" t="s">
        <v>168</v>
      </c>
      <c r="H163" s="69" t="s">
        <v>109</v>
      </c>
      <c r="I163" s="89" t="s">
        <v>108</v>
      </c>
      <c r="J163" s="69" t="s">
        <v>106</v>
      </c>
      <c r="K163" s="69" t="s">
        <v>100</v>
      </c>
      <c r="L163" s="70">
        <v>65.58</v>
      </c>
      <c r="M163" s="184">
        <f>AVERAGE(L163:L168)</f>
        <v>63.559999999999988</v>
      </c>
      <c r="N163" s="185">
        <f>M163*1.25</f>
        <v>79.449999999999989</v>
      </c>
      <c r="O163" s="186">
        <f>M163*0.75</f>
        <v>47.669999999999987</v>
      </c>
      <c r="P163" s="62" t="str">
        <f t="shared" si="33"/>
        <v>VÁLIDO</v>
      </c>
      <c r="Q163" s="197">
        <f t="shared" ref="Q163:Q166" si="34">L163/M$163</f>
        <v>1.0317809943360605</v>
      </c>
      <c r="R163" s="196" t="s">
        <v>147</v>
      </c>
      <c r="S163" s="188">
        <f>ROUND(AVERAGE(L162:L166),2)</f>
        <v>66.42</v>
      </c>
      <c r="T163" s="113">
        <f>S163*F163</f>
        <v>6642</v>
      </c>
      <c r="U163" s="201">
        <f>S163*E163</f>
        <v>1328.4</v>
      </c>
      <c r="W163" s="297">
        <f>AVERAGE(L162:L166)</f>
        <v>66.42</v>
      </c>
      <c r="X163" s="298">
        <f>_xlfn.STDEV.S(L162:L166)</f>
        <v>7.2262161606196091</v>
      </c>
      <c r="Y163" s="299">
        <f>(X163/W163)*100</f>
        <v>10.87957868205301</v>
      </c>
      <c r="Z163" s="50" t="str">
        <f>IF(Y163&gt;25,"Mediana","Média")</f>
        <v>Média</v>
      </c>
      <c r="AA163" s="51">
        <f>MIN(L160:L162,L165)</f>
        <v>40</v>
      </c>
      <c r="AB163" s="321" t="s">
        <v>137</v>
      </c>
      <c r="AC163" s="322" t="s">
        <v>138</v>
      </c>
    </row>
    <row r="164" spans="1:29" ht="41.4">
      <c r="A164" s="75"/>
      <c r="B164" s="117"/>
      <c r="C164" s="304"/>
      <c r="D164" s="306"/>
      <c r="E164" s="73"/>
      <c r="F164" s="308"/>
      <c r="G164" s="65"/>
      <c r="H164" s="301" t="s">
        <v>160</v>
      </c>
      <c r="I164" s="79" t="s">
        <v>113</v>
      </c>
      <c r="J164" s="23" t="s">
        <v>103</v>
      </c>
      <c r="K164" s="23" t="s">
        <v>104</v>
      </c>
      <c r="L164" s="28">
        <v>69</v>
      </c>
      <c r="M164" s="47"/>
      <c r="N164" s="71"/>
      <c r="O164" s="72"/>
      <c r="P164" s="62" t="str">
        <f t="shared" si="33"/>
        <v>VÁLIDO</v>
      </c>
      <c r="Q164" s="197">
        <f t="shared" si="34"/>
        <v>1.0855884203901827</v>
      </c>
      <c r="R164" s="196" t="s">
        <v>147</v>
      </c>
      <c r="S164" s="188"/>
      <c r="T164" s="113"/>
      <c r="U164" s="201"/>
    </row>
    <row r="165" spans="1:29" ht="51.6" customHeight="1">
      <c r="A165" s="75"/>
      <c r="B165" s="117"/>
      <c r="C165" s="118"/>
      <c r="D165" s="306"/>
      <c r="E165" s="73"/>
      <c r="F165" s="308"/>
      <c r="G165" s="65"/>
      <c r="H165" s="23" t="s">
        <v>140</v>
      </c>
      <c r="I165" s="23" t="s">
        <v>113</v>
      </c>
      <c r="J165" s="23" t="s">
        <v>99</v>
      </c>
      <c r="K165" s="23" t="s">
        <v>100</v>
      </c>
      <c r="L165" s="28">
        <v>71</v>
      </c>
      <c r="M165" s="47"/>
      <c r="N165" s="71"/>
      <c r="O165" s="72"/>
      <c r="P165" s="62" t="str">
        <f t="shared" si="33"/>
        <v>VÁLIDO</v>
      </c>
      <c r="Q165" s="197">
        <f t="shared" si="34"/>
        <v>1.1170547514159852</v>
      </c>
      <c r="R165" s="196" t="s">
        <v>147</v>
      </c>
      <c r="S165" s="188"/>
      <c r="T165" s="113"/>
      <c r="U165" s="201"/>
    </row>
    <row r="166" spans="1:29" ht="44.4" customHeight="1">
      <c r="A166" s="122"/>
      <c r="B166" s="117"/>
      <c r="C166" s="141"/>
      <c r="D166" s="307"/>
      <c r="E166" s="91"/>
      <c r="F166" s="308"/>
      <c r="G166" s="65"/>
      <c r="H166" s="23" t="s">
        <v>159</v>
      </c>
      <c r="I166" s="88" t="s">
        <v>113</v>
      </c>
      <c r="J166" s="88" t="s">
        <v>102</v>
      </c>
      <c r="K166" s="88" t="s">
        <v>100</v>
      </c>
      <c r="L166" s="90">
        <v>72.22</v>
      </c>
      <c r="M166" s="47"/>
      <c r="N166" s="71"/>
      <c r="O166" s="72"/>
      <c r="P166" s="62" t="str">
        <f t="shared" si="33"/>
        <v>VÁLIDO</v>
      </c>
      <c r="Q166" s="197">
        <f t="shared" si="34"/>
        <v>1.1362492133417246</v>
      </c>
      <c r="R166" s="196" t="s">
        <v>147</v>
      </c>
      <c r="S166" s="189"/>
      <c r="T166" s="114"/>
      <c r="U166" s="199"/>
    </row>
    <row r="167" spans="1:29" s="20" customFormat="1" ht="31.8" customHeight="1" thickBot="1">
      <c r="A167" s="294"/>
      <c r="B167" s="213"/>
      <c r="C167" s="213"/>
      <c r="D167" s="105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105"/>
      <c r="T167" s="104"/>
      <c r="U167" s="214"/>
      <c r="Y167" s="60"/>
    </row>
    <row r="168" spans="1:29" ht="47.4" customHeight="1">
      <c r="A168" s="215"/>
      <c r="B168" s="284"/>
      <c r="C168" s="210"/>
      <c r="D168" s="227"/>
      <c r="E168" s="123"/>
      <c r="F168" s="228"/>
      <c r="G168" s="276"/>
      <c r="H168" s="224" t="s">
        <v>143</v>
      </c>
      <c r="I168" s="88" t="s">
        <v>113</v>
      </c>
      <c r="J168" s="23" t="s">
        <v>105</v>
      </c>
      <c r="K168" s="23" t="s">
        <v>104</v>
      </c>
      <c r="L168" s="246">
        <v>40</v>
      </c>
      <c r="M168" s="138"/>
      <c r="N168" s="139"/>
      <c r="O168" s="139"/>
      <c r="P168" s="234" t="str">
        <f>IF(L168&gt;N$170,"EXCESSIVAMENTE ELEVADO",IF(L168&lt;O$170,"INEXEQUÍVEL","VÁLIDO"))</f>
        <v>INEXEQUÍVEL</v>
      </c>
      <c r="Q168" s="81">
        <f>L168/M170</f>
        <v>0.67896893717112439</v>
      </c>
      <c r="R168" s="83" t="s">
        <v>63</v>
      </c>
      <c r="S168" s="187"/>
      <c r="T168" s="112"/>
      <c r="U168" s="200"/>
      <c r="W168" s="387" t="s">
        <v>64</v>
      </c>
      <c r="X168" s="388"/>
      <c r="Y168" s="388"/>
      <c r="Z168" s="388"/>
      <c r="AA168" s="389"/>
      <c r="AB168" s="385" t="s">
        <v>68</v>
      </c>
      <c r="AC168" s="386"/>
    </row>
    <row r="169" spans="1:29" ht="54.6" customHeight="1">
      <c r="A169" s="216"/>
      <c r="B169" s="117"/>
      <c r="C169" s="74"/>
      <c r="D169" s="120"/>
      <c r="E169" s="73"/>
      <c r="F169" s="226"/>
      <c r="G169" s="65"/>
      <c r="H169" s="283" t="s">
        <v>164</v>
      </c>
      <c r="I169" s="23" t="s">
        <v>161</v>
      </c>
      <c r="J169" s="23" t="s">
        <v>162</v>
      </c>
      <c r="K169" s="23" t="s">
        <v>104</v>
      </c>
      <c r="L169" s="246">
        <v>50.82</v>
      </c>
      <c r="M169" s="47"/>
      <c r="N169" s="71"/>
      <c r="O169" s="71"/>
      <c r="P169" s="234" t="str">
        <f t="shared" ref="P169:P173" si="35">IF(L169&gt;N$170,"EXCESSIVAMENTE ELEVADO",IF(L169&lt;O$170,"INEXEQUÍVEL","VÁLIDO"))</f>
        <v>VÁLIDO</v>
      </c>
      <c r="Q169" s="197">
        <f>L169/M$170</f>
        <v>0.86263003467591359</v>
      </c>
      <c r="R169" s="196" t="s">
        <v>147</v>
      </c>
      <c r="S169" s="188"/>
      <c r="T169" s="113"/>
      <c r="U169" s="201"/>
      <c r="W169" s="156" t="s">
        <v>4</v>
      </c>
      <c r="X169" s="157" t="s">
        <v>65</v>
      </c>
      <c r="Y169" s="158" t="s">
        <v>66</v>
      </c>
      <c r="Z169" s="157" t="s">
        <v>67</v>
      </c>
      <c r="AA169" s="159" t="s">
        <v>15</v>
      </c>
      <c r="AB169" s="160">
        <v>0.25</v>
      </c>
      <c r="AC169" s="161">
        <v>0.75</v>
      </c>
    </row>
    <row r="170" spans="1:29" ht="111" thickBot="1">
      <c r="A170" s="216">
        <v>19</v>
      </c>
      <c r="B170" s="117"/>
      <c r="C170" s="74" t="s">
        <v>91</v>
      </c>
      <c r="D170" s="120" t="s">
        <v>72</v>
      </c>
      <c r="E170" s="73">
        <v>12</v>
      </c>
      <c r="F170" s="226">
        <v>60</v>
      </c>
      <c r="G170" s="65" t="s">
        <v>168</v>
      </c>
      <c r="H170" s="221" t="s">
        <v>165</v>
      </c>
      <c r="I170" s="111" t="s">
        <v>161</v>
      </c>
      <c r="J170" s="88" t="s">
        <v>166</v>
      </c>
      <c r="K170" s="88" t="s">
        <v>100</v>
      </c>
      <c r="L170" s="247">
        <v>54.3</v>
      </c>
      <c r="M170" s="47">
        <f>AVERAGE(L168:L174)</f>
        <v>58.912857142857142</v>
      </c>
      <c r="N170" s="71">
        <f>M170*1.25</f>
        <v>73.641071428571422</v>
      </c>
      <c r="O170" s="71">
        <f>M170*0.75</f>
        <v>44.184642857142855</v>
      </c>
      <c r="P170" s="234" t="str">
        <f t="shared" si="35"/>
        <v>VÁLIDO</v>
      </c>
      <c r="Q170" s="197">
        <f t="shared" ref="Q170:Q174" si="36">L170/M$170</f>
        <v>0.92170033220980141</v>
      </c>
      <c r="R170" s="196" t="s">
        <v>147</v>
      </c>
      <c r="S170" s="188">
        <f>ROUND(AVERAGE(L169:L174),2)</f>
        <v>62.07</v>
      </c>
      <c r="T170" s="113">
        <f>S170*F170</f>
        <v>3724.2</v>
      </c>
      <c r="U170" s="201">
        <f>S170*E170</f>
        <v>744.84</v>
      </c>
      <c r="W170" s="162">
        <f>AVERAGE(L169:L174)</f>
        <v>62.064999999999998</v>
      </c>
      <c r="X170" s="163">
        <f>_xlfn.STDEV.S(L169:L174)</f>
        <v>8.2266876688008654</v>
      </c>
      <c r="Y170" s="164">
        <f>(X170/W170)*100</f>
        <v>13.254954755177421</v>
      </c>
      <c r="Z170" s="165" t="str">
        <f>IF(Y170&gt;25,"Mediana","Média")</f>
        <v>Média</v>
      </c>
      <c r="AA170" s="166">
        <f>MIN(L168:L174)</f>
        <v>40</v>
      </c>
      <c r="AB170" s="321" t="s">
        <v>137</v>
      </c>
      <c r="AC170" s="322" t="s">
        <v>138</v>
      </c>
    </row>
    <row r="171" spans="1:29" ht="27.6">
      <c r="A171" s="216"/>
      <c r="B171" s="117"/>
      <c r="C171" s="74"/>
      <c r="D171" s="120"/>
      <c r="E171" s="73"/>
      <c r="F171" s="226"/>
      <c r="G171" s="65"/>
      <c r="H171" s="222" t="s">
        <v>109</v>
      </c>
      <c r="I171" s="23" t="s">
        <v>108</v>
      </c>
      <c r="J171" s="23" t="s">
        <v>106</v>
      </c>
      <c r="K171" s="23" t="s">
        <v>100</v>
      </c>
      <c r="L171" s="246">
        <v>60.57</v>
      </c>
      <c r="M171" s="47"/>
      <c r="N171" s="71"/>
      <c r="O171" s="71"/>
      <c r="P171" s="234" t="str">
        <f t="shared" si="35"/>
        <v>VÁLIDO</v>
      </c>
      <c r="Q171" s="197">
        <f t="shared" si="36"/>
        <v>1.0281287131113752</v>
      </c>
      <c r="R171" s="196" t="s">
        <v>147</v>
      </c>
      <c r="S171" s="188"/>
      <c r="T171" s="113"/>
      <c r="U171" s="201"/>
    </row>
    <row r="172" spans="1:29" ht="27.6">
      <c r="A172" s="216"/>
      <c r="B172" s="117"/>
      <c r="C172" s="74"/>
      <c r="D172" s="120"/>
      <c r="E172" s="73"/>
      <c r="F172" s="226"/>
      <c r="G172" s="65"/>
      <c r="H172" s="88" t="s">
        <v>159</v>
      </c>
      <c r="I172" s="88" t="s">
        <v>113</v>
      </c>
      <c r="J172" s="111" t="s">
        <v>102</v>
      </c>
      <c r="K172" s="111" t="s">
        <v>100</v>
      </c>
      <c r="L172" s="324">
        <v>66.7</v>
      </c>
      <c r="M172" s="47"/>
      <c r="N172" s="71"/>
      <c r="O172" s="71"/>
      <c r="P172" s="234" t="str">
        <f t="shared" si="35"/>
        <v>VÁLIDO</v>
      </c>
      <c r="Q172" s="197">
        <f t="shared" si="36"/>
        <v>1.1321807027328501</v>
      </c>
      <c r="R172" s="196" t="s">
        <v>147</v>
      </c>
      <c r="S172" s="188"/>
      <c r="T172" s="113"/>
      <c r="U172" s="201"/>
    </row>
    <row r="173" spans="1:29" ht="41.4">
      <c r="A173" s="216"/>
      <c r="B173" s="117"/>
      <c r="C173" s="74"/>
      <c r="D173" s="120"/>
      <c r="E173" s="73"/>
      <c r="F173" s="226"/>
      <c r="G173" s="65"/>
      <c r="H173" s="325" t="s">
        <v>160</v>
      </c>
      <c r="I173" s="23" t="s">
        <v>113</v>
      </c>
      <c r="J173" s="23" t="s">
        <v>103</v>
      </c>
      <c r="K173" s="23" t="s">
        <v>104</v>
      </c>
      <c r="L173" s="28">
        <v>69</v>
      </c>
      <c r="M173" s="47"/>
      <c r="N173" s="71"/>
      <c r="O173" s="71"/>
      <c r="P173" s="234" t="str">
        <f t="shared" si="35"/>
        <v>VÁLIDO</v>
      </c>
      <c r="Q173" s="197">
        <f t="shared" si="36"/>
        <v>1.1712214166201897</v>
      </c>
      <c r="R173" s="196" t="s">
        <v>147</v>
      </c>
      <c r="S173" s="188"/>
      <c r="T173" s="113"/>
      <c r="U173" s="201"/>
    </row>
    <row r="174" spans="1:29" ht="41.4">
      <c r="A174" s="217"/>
      <c r="B174" s="288"/>
      <c r="C174" s="211"/>
      <c r="D174" s="231"/>
      <c r="E174" s="91"/>
      <c r="F174" s="232"/>
      <c r="G174" s="278"/>
      <c r="H174" s="23" t="s">
        <v>140</v>
      </c>
      <c r="I174" s="23" t="s">
        <v>113</v>
      </c>
      <c r="J174" s="23" t="s">
        <v>99</v>
      </c>
      <c r="K174" s="23" t="s">
        <v>100</v>
      </c>
      <c r="L174" s="246">
        <v>71</v>
      </c>
      <c r="M174" s="145"/>
      <c r="N174" s="146"/>
      <c r="O174" s="146"/>
      <c r="P174" s="234" t="str">
        <f>IF(L174&gt;N$170,"EXCESSIVAMENTE ELEVADO",IF(L174&lt;O$170,"INEXEQUÍVEL","VÁLIDO"))</f>
        <v>VÁLIDO</v>
      </c>
      <c r="Q174" s="197">
        <f t="shared" si="36"/>
        <v>1.2051698634787458</v>
      </c>
      <c r="R174" s="196" t="s">
        <v>147</v>
      </c>
      <c r="S174" s="189"/>
      <c r="T174" s="114"/>
      <c r="U174" s="199"/>
    </row>
    <row r="175" spans="1:29" s="20" customFormat="1" ht="21.75" customHeight="1" thickBot="1">
      <c r="A175" s="294"/>
      <c r="B175" s="213"/>
      <c r="C175" s="213"/>
      <c r="D175" s="105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105"/>
      <c r="T175" s="104"/>
      <c r="U175" s="214"/>
      <c r="Y175" s="60"/>
    </row>
    <row r="176" spans="1:29" ht="42" customHeight="1">
      <c r="A176" s="202"/>
      <c r="B176" s="116"/>
      <c r="C176" s="118"/>
      <c r="D176" s="123"/>
      <c r="E176" s="135"/>
      <c r="F176" s="136"/>
      <c r="G176" s="276"/>
      <c r="H176" s="224" t="s">
        <v>143</v>
      </c>
      <c r="I176" s="88" t="s">
        <v>113</v>
      </c>
      <c r="J176" s="23" t="s">
        <v>105</v>
      </c>
      <c r="K176" s="23" t="s">
        <v>104</v>
      </c>
      <c r="L176" s="28">
        <v>42</v>
      </c>
      <c r="M176" s="138"/>
      <c r="N176" s="139"/>
      <c r="O176" s="147"/>
      <c r="P176" s="132" t="str">
        <f>IF(L176&gt;N$179,"EXCESSIVAMENTE ELEVADO",IF(L176&lt;O$179,"INEXEQUÍVEL","VÁLIDO"))</f>
        <v>INEXEQUÍVEL</v>
      </c>
      <c r="Q176" s="81">
        <f>L176/M179</f>
        <v>0.68820224719101131</v>
      </c>
      <c r="R176" s="108" t="s">
        <v>63</v>
      </c>
      <c r="S176" s="187"/>
      <c r="T176" s="112"/>
      <c r="U176" s="200"/>
      <c r="W176" s="387" t="s">
        <v>64</v>
      </c>
      <c r="X176" s="388"/>
      <c r="Y176" s="388"/>
      <c r="Z176" s="388"/>
      <c r="AA176" s="389"/>
      <c r="AB176" s="385" t="s">
        <v>68</v>
      </c>
      <c r="AC176" s="386"/>
    </row>
    <row r="177" spans="1:29" ht="45" customHeight="1">
      <c r="A177" s="203"/>
      <c r="B177" s="116"/>
      <c r="C177" s="118"/>
      <c r="D177" s="73"/>
      <c r="E177" s="119"/>
      <c r="F177" s="76"/>
      <c r="G177" s="65"/>
      <c r="H177" s="69" t="s">
        <v>109</v>
      </c>
      <c r="I177" s="23" t="s">
        <v>108</v>
      </c>
      <c r="J177" s="23" t="s">
        <v>106</v>
      </c>
      <c r="K177" s="23" t="s">
        <v>100</v>
      </c>
      <c r="L177" s="28">
        <v>53.26</v>
      </c>
      <c r="M177" s="47"/>
      <c r="N177" s="71"/>
      <c r="O177" s="131"/>
      <c r="P177" s="151" t="str">
        <f t="shared" ref="P177:P182" si="37">IF(L177&gt;N$179,"EXCESSIVAMENTE ELEVADO",IF(L177&lt;O$179,"INEXEQUÍVEL","VÁLIDO"))</f>
        <v>VÁLIDO</v>
      </c>
      <c r="Q177" s="197">
        <f>L177/M$179</f>
        <v>0.87270599250936332</v>
      </c>
      <c r="R177" s="196" t="s">
        <v>147</v>
      </c>
      <c r="S177" s="188"/>
      <c r="T177" s="113"/>
      <c r="U177" s="201"/>
      <c r="W177" s="156" t="s">
        <v>4</v>
      </c>
      <c r="X177" s="157" t="s">
        <v>65</v>
      </c>
      <c r="Y177" s="158" t="s">
        <v>155</v>
      </c>
      <c r="Z177" s="157" t="s">
        <v>67</v>
      </c>
      <c r="AA177" s="159" t="s">
        <v>15</v>
      </c>
      <c r="AB177" s="160">
        <v>0.25</v>
      </c>
      <c r="AC177" s="161">
        <v>0.75</v>
      </c>
    </row>
    <row r="178" spans="1:29" ht="66" customHeight="1" thickBot="1">
      <c r="A178" s="203"/>
      <c r="B178" s="116"/>
      <c r="C178" s="118"/>
      <c r="D178" s="73"/>
      <c r="E178" s="119"/>
      <c r="F178" s="76"/>
      <c r="G178" s="65"/>
      <c r="H178" s="249" t="s">
        <v>165</v>
      </c>
      <c r="I178" s="79" t="s">
        <v>161</v>
      </c>
      <c r="J178" s="23" t="s">
        <v>166</v>
      </c>
      <c r="K178" s="23" t="s">
        <v>100</v>
      </c>
      <c r="L178" s="28">
        <v>54.76</v>
      </c>
      <c r="M178" s="47"/>
      <c r="N178" s="71"/>
      <c r="O178" s="131"/>
      <c r="P178" s="151" t="str">
        <f t="shared" si="37"/>
        <v>VÁLIDO</v>
      </c>
      <c r="Q178" s="197">
        <f t="shared" ref="Q178:Q181" si="38">L178/M$179</f>
        <v>0.89728464419475662</v>
      </c>
      <c r="R178" s="196" t="s">
        <v>147</v>
      </c>
      <c r="S178" s="188"/>
      <c r="T178" s="113"/>
      <c r="U178" s="201"/>
      <c r="W178" s="162">
        <f>AVERAGE(L177:L181)</f>
        <v>59.240000000000009</v>
      </c>
      <c r="X178" s="163">
        <f>_xlfn.STDEV.S(L177:L181)</f>
        <v>7.4484998489627765</v>
      </c>
      <c r="Y178" s="164">
        <f>(X178/W178)*100</f>
        <v>12.573429859829128</v>
      </c>
      <c r="Z178" s="165" t="str">
        <f>IF(Y178&gt;25,"Mediana","Média")</f>
        <v>Média</v>
      </c>
      <c r="AA178" s="166">
        <f>MIN(L176:L182)</f>
        <v>42</v>
      </c>
      <c r="AB178" s="167" t="s">
        <v>137</v>
      </c>
      <c r="AC178" s="168" t="s">
        <v>138</v>
      </c>
    </row>
    <row r="179" spans="1:29" ht="97.8" customHeight="1">
      <c r="A179" s="203">
        <v>20</v>
      </c>
      <c r="B179" s="116"/>
      <c r="C179" s="323" t="s">
        <v>92</v>
      </c>
      <c r="D179" s="96" t="s">
        <v>72</v>
      </c>
      <c r="E179" s="282">
        <v>60</v>
      </c>
      <c r="F179" s="94">
        <v>300</v>
      </c>
      <c r="G179" s="65" t="s">
        <v>168</v>
      </c>
      <c r="H179" s="69" t="s">
        <v>164</v>
      </c>
      <c r="I179" s="23" t="s">
        <v>161</v>
      </c>
      <c r="J179" s="23" t="s">
        <v>162</v>
      </c>
      <c r="K179" s="23" t="s">
        <v>104</v>
      </c>
      <c r="L179" s="28">
        <v>57.53</v>
      </c>
      <c r="M179" s="47">
        <f>AVERAGE(L176:L182)</f>
        <v>61.028571428571425</v>
      </c>
      <c r="N179" s="71">
        <f>M179*1.25</f>
        <v>76.285714285714278</v>
      </c>
      <c r="O179" s="131">
        <f>M179*0.75</f>
        <v>45.771428571428572</v>
      </c>
      <c r="P179" s="151" t="str">
        <f t="shared" si="37"/>
        <v>VÁLIDO</v>
      </c>
      <c r="Q179" s="197">
        <f t="shared" si="38"/>
        <v>0.94267322097378281</v>
      </c>
      <c r="R179" s="196" t="s">
        <v>147</v>
      </c>
      <c r="S179" s="188">
        <f>ROUND(AVERAGE(L177:L181),2)</f>
        <v>59.24</v>
      </c>
      <c r="T179" s="113">
        <f>S179*F179</f>
        <v>17772</v>
      </c>
      <c r="U179" s="201">
        <f>S179*E179</f>
        <v>3554.4</v>
      </c>
    </row>
    <row r="180" spans="1:29" ht="27.6">
      <c r="A180" s="203"/>
      <c r="B180" s="116"/>
      <c r="C180" s="118"/>
      <c r="D180" s="73"/>
      <c r="E180" s="119"/>
      <c r="F180" s="76"/>
      <c r="G180" s="65"/>
      <c r="H180" s="88" t="s">
        <v>159</v>
      </c>
      <c r="I180" s="88" t="s">
        <v>113</v>
      </c>
      <c r="J180" s="88" t="s">
        <v>102</v>
      </c>
      <c r="K180" s="88" t="s">
        <v>100</v>
      </c>
      <c r="L180" s="28">
        <v>58.65</v>
      </c>
      <c r="M180" s="47"/>
      <c r="N180" s="71"/>
      <c r="O180" s="131"/>
      <c r="P180" s="151" t="str">
        <f t="shared" si="37"/>
        <v>VÁLIDO</v>
      </c>
      <c r="Q180" s="197">
        <f t="shared" si="38"/>
        <v>0.9610252808988764</v>
      </c>
      <c r="R180" s="196" t="s">
        <v>147</v>
      </c>
      <c r="S180" s="188"/>
      <c r="T180" s="113"/>
      <c r="U180" s="201"/>
    </row>
    <row r="181" spans="1:29" ht="45.75" customHeight="1">
      <c r="A181" s="203"/>
      <c r="B181" s="116"/>
      <c r="C181" s="118"/>
      <c r="D181" s="73"/>
      <c r="E181" s="119"/>
      <c r="F181" s="76"/>
      <c r="G181" s="65"/>
      <c r="H181" s="23" t="s">
        <v>140</v>
      </c>
      <c r="I181" s="23" t="s">
        <v>113</v>
      </c>
      <c r="J181" s="23" t="s">
        <v>99</v>
      </c>
      <c r="K181" s="23" t="s">
        <v>100</v>
      </c>
      <c r="L181" s="28">
        <v>72</v>
      </c>
      <c r="M181" s="47"/>
      <c r="N181" s="71"/>
      <c r="O181" s="131"/>
      <c r="P181" s="151" t="str">
        <f t="shared" si="37"/>
        <v>VÁLIDO</v>
      </c>
      <c r="Q181" s="197">
        <f t="shared" si="38"/>
        <v>1.1797752808988764</v>
      </c>
      <c r="R181" s="196" t="s">
        <v>147</v>
      </c>
      <c r="S181" s="188"/>
      <c r="T181" s="113"/>
      <c r="U181" s="201"/>
    </row>
    <row r="182" spans="1:29" ht="52.8" customHeight="1">
      <c r="A182" s="203"/>
      <c r="B182" s="116"/>
      <c r="C182" s="118"/>
      <c r="D182" s="73"/>
      <c r="E182" s="119"/>
      <c r="F182" s="76"/>
      <c r="G182" s="65"/>
      <c r="H182" s="326" t="s">
        <v>160</v>
      </c>
      <c r="I182" s="88" t="s">
        <v>113</v>
      </c>
      <c r="J182" s="88" t="s">
        <v>103</v>
      </c>
      <c r="K182" s="88" t="s">
        <v>104</v>
      </c>
      <c r="L182" s="90">
        <v>89</v>
      </c>
      <c r="M182" s="47"/>
      <c r="N182" s="71"/>
      <c r="O182" s="131"/>
      <c r="P182" s="327" t="str">
        <f t="shared" si="37"/>
        <v>EXCESSIVAMENTE ELEVADO</v>
      </c>
      <c r="Q182" s="84">
        <f>(L182-M179)/M179</f>
        <v>0.45833333333333343</v>
      </c>
      <c r="R182" s="149" t="s">
        <v>148</v>
      </c>
      <c r="S182" s="188"/>
      <c r="T182" s="113"/>
      <c r="U182" s="201"/>
    </row>
    <row r="183" spans="1:29" s="20" customFormat="1" ht="21.75" customHeight="1" thickBot="1">
      <c r="A183" s="255"/>
      <c r="B183" s="213"/>
      <c r="C183" s="213"/>
      <c r="D183" s="256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56"/>
      <c r="T183" s="263"/>
      <c r="U183" s="264"/>
      <c r="Y183" s="60"/>
    </row>
    <row r="184" spans="1:29" ht="42" customHeight="1">
      <c r="A184" s="202"/>
      <c r="B184" s="133"/>
      <c r="C184" s="134"/>
      <c r="D184" s="123"/>
      <c r="E184" s="135"/>
      <c r="F184" s="136"/>
      <c r="G184" s="276"/>
      <c r="H184" s="69" t="s">
        <v>109</v>
      </c>
      <c r="I184" s="88" t="s">
        <v>108</v>
      </c>
      <c r="J184" s="23" t="s">
        <v>106</v>
      </c>
      <c r="K184" s="23" t="s">
        <v>100</v>
      </c>
      <c r="L184" s="41">
        <v>74.66</v>
      </c>
      <c r="M184" s="138"/>
      <c r="N184" s="139"/>
      <c r="O184" s="147"/>
      <c r="P184" s="132" t="str">
        <f>IF(L184&gt;N$186,"EXCESSIVAMENTE ELEVADO",IF(L184&lt;O$186,"INEXEQUÍVEL","VÁLIDO"))</f>
        <v>VÁLIDO</v>
      </c>
      <c r="Q184" s="197">
        <f>L184/M$186</f>
        <v>0.77793523110907337</v>
      </c>
      <c r="R184" s="196" t="s">
        <v>147</v>
      </c>
      <c r="S184" s="187"/>
      <c r="T184" s="112"/>
      <c r="U184" s="200"/>
      <c r="W184" s="387" t="s">
        <v>64</v>
      </c>
      <c r="X184" s="388"/>
      <c r="Y184" s="388"/>
      <c r="Z184" s="388"/>
      <c r="AA184" s="389"/>
      <c r="AB184" s="385" t="s">
        <v>68</v>
      </c>
      <c r="AC184" s="386"/>
    </row>
    <row r="185" spans="1:29" ht="41.4">
      <c r="A185" s="203"/>
      <c r="B185" s="116"/>
      <c r="C185" s="118"/>
      <c r="D185" s="73"/>
      <c r="E185" s="119"/>
      <c r="F185" s="76"/>
      <c r="G185" s="65"/>
      <c r="H185" s="88" t="s">
        <v>159</v>
      </c>
      <c r="I185" s="88" t="s">
        <v>113</v>
      </c>
      <c r="J185" s="23" t="s">
        <v>102</v>
      </c>
      <c r="K185" s="23" t="s">
        <v>100</v>
      </c>
      <c r="L185" s="28">
        <v>82.2</v>
      </c>
      <c r="M185" s="47"/>
      <c r="N185" s="71"/>
      <c r="O185" s="131"/>
      <c r="P185" s="132" t="str">
        <f t="shared" ref="P185:P188" si="39">IF(L185&gt;N$186,"EXCESSIVAMENTE ELEVADO",IF(L185&lt;O$186,"INEXEQUÍVEL","VÁLIDO"))</f>
        <v>VÁLIDO</v>
      </c>
      <c r="Q185" s="197">
        <f t="shared" ref="Q185:Q187" si="40">L185/M$186</f>
        <v>0.85649981244529649</v>
      </c>
      <c r="R185" s="196" t="s">
        <v>147</v>
      </c>
      <c r="S185" s="188"/>
      <c r="T185" s="113"/>
      <c r="U185" s="201"/>
      <c r="W185" s="156" t="s">
        <v>4</v>
      </c>
      <c r="X185" s="157" t="s">
        <v>65</v>
      </c>
      <c r="Y185" s="158" t="s">
        <v>66</v>
      </c>
      <c r="Z185" s="157" t="s">
        <v>67</v>
      </c>
      <c r="AA185" s="159" t="s">
        <v>15</v>
      </c>
      <c r="AB185" s="160">
        <v>0.25</v>
      </c>
      <c r="AC185" s="161">
        <v>0.75</v>
      </c>
    </row>
    <row r="186" spans="1:29" ht="66.599999999999994" customHeight="1" thickBot="1">
      <c r="A186" s="203">
        <v>21</v>
      </c>
      <c r="B186" s="116"/>
      <c r="C186" s="118" t="s">
        <v>93</v>
      </c>
      <c r="D186" s="73" t="s">
        <v>72</v>
      </c>
      <c r="E186" s="119">
        <v>30</v>
      </c>
      <c r="F186" s="76">
        <v>150</v>
      </c>
      <c r="G186" s="65" t="s">
        <v>168</v>
      </c>
      <c r="H186" s="325" t="s">
        <v>140</v>
      </c>
      <c r="I186" s="23" t="s">
        <v>113</v>
      </c>
      <c r="J186" s="23" t="s">
        <v>99</v>
      </c>
      <c r="K186" s="23" t="s">
        <v>100</v>
      </c>
      <c r="L186" s="28">
        <v>85</v>
      </c>
      <c r="M186" s="47">
        <f>AVERAGE(L184:L189)</f>
        <v>95.972000000000008</v>
      </c>
      <c r="N186" s="71">
        <f>M186*1.25</f>
        <v>119.965</v>
      </c>
      <c r="O186" s="131">
        <f>M186*0.75</f>
        <v>71.979000000000013</v>
      </c>
      <c r="P186" s="132" t="str">
        <f t="shared" si="39"/>
        <v>VÁLIDO</v>
      </c>
      <c r="Q186" s="197">
        <f t="shared" si="40"/>
        <v>0.8856749885383236</v>
      </c>
      <c r="R186" s="196" t="s">
        <v>147</v>
      </c>
      <c r="S186" s="188">
        <f>AVERAGE(L184:L187)</f>
        <v>84.965000000000003</v>
      </c>
      <c r="T186" s="113">
        <f>S186*F186</f>
        <v>12744.75</v>
      </c>
      <c r="U186" s="201">
        <f>S186*E186</f>
        <v>2548.9500000000003</v>
      </c>
      <c r="W186" s="162">
        <f>AVERAGE(L184:L187)</f>
        <v>84.965000000000003</v>
      </c>
      <c r="X186" s="163">
        <f>_xlfn.STDEV.S(L184:L187)</f>
        <v>9.7254083033395915</v>
      </c>
      <c r="Y186" s="164">
        <f>(X186/W186)*100</f>
        <v>11.446370038650729</v>
      </c>
      <c r="Z186" s="165" t="str">
        <f>IF(Y186&gt;25,"Mediana","Média")</f>
        <v>Média</v>
      </c>
      <c r="AA186" s="166">
        <f>MIN(L184:L186)</f>
        <v>74.66</v>
      </c>
      <c r="AB186" s="167" t="s">
        <v>137</v>
      </c>
      <c r="AC186" s="168" t="s">
        <v>138</v>
      </c>
    </row>
    <row r="187" spans="1:29" ht="41.4">
      <c r="A187" s="203"/>
      <c r="B187" s="116"/>
      <c r="C187" s="118"/>
      <c r="D187" s="73"/>
      <c r="E187" s="119"/>
      <c r="F187" s="76"/>
      <c r="G187" s="65"/>
      <c r="H187" s="224" t="s">
        <v>160</v>
      </c>
      <c r="I187" s="88" t="s">
        <v>113</v>
      </c>
      <c r="J187" s="23" t="s">
        <v>103</v>
      </c>
      <c r="K187" s="23" t="s">
        <v>104</v>
      </c>
      <c r="L187" s="28">
        <v>98</v>
      </c>
      <c r="M187" s="47"/>
      <c r="N187" s="71"/>
      <c r="O187" s="131"/>
      <c r="P187" s="132" t="str">
        <f t="shared" si="39"/>
        <v>VÁLIDO</v>
      </c>
      <c r="Q187" s="197">
        <f t="shared" si="40"/>
        <v>1.0211311632559497</v>
      </c>
      <c r="R187" s="196" t="s">
        <v>147</v>
      </c>
      <c r="S187" s="188"/>
      <c r="T187" s="113"/>
      <c r="U187" s="201"/>
    </row>
    <row r="188" spans="1:29" ht="41.4" customHeight="1">
      <c r="A188" s="203"/>
      <c r="B188" s="116"/>
      <c r="C188" s="118"/>
      <c r="D188" s="73"/>
      <c r="E188" s="119"/>
      <c r="F188" s="76"/>
      <c r="G188" s="65"/>
      <c r="H188" s="23" t="s">
        <v>143</v>
      </c>
      <c r="I188" s="23" t="s">
        <v>113</v>
      </c>
      <c r="J188" s="23" t="s">
        <v>105</v>
      </c>
      <c r="K188" s="23" t="s">
        <v>104</v>
      </c>
      <c r="L188" s="28">
        <v>140</v>
      </c>
      <c r="M188" s="47"/>
      <c r="N188" s="71"/>
      <c r="O188" s="131"/>
      <c r="P188" s="132" t="str">
        <f t="shared" si="39"/>
        <v>EXCESSIVAMENTE ELEVADO</v>
      </c>
      <c r="Q188" s="84">
        <f>(L188-M186)/M186</f>
        <v>0.45875880465135654</v>
      </c>
      <c r="R188" s="149" t="s">
        <v>148</v>
      </c>
      <c r="S188" s="188"/>
      <c r="T188" s="113"/>
      <c r="U188" s="201"/>
    </row>
    <row r="189" spans="1:29">
      <c r="A189" s="204"/>
      <c r="B189" s="140"/>
      <c r="C189" s="141"/>
      <c r="D189" s="91"/>
      <c r="E189" s="142"/>
      <c r="F189" s="143"/>
      <c r="G189" s="278"/>
      <c r="H189" s="32"/>
      <c r="I189" s="23"/>
      <c r="J189" s="23"/>
      <c r="K189" s="23"/>
      <c r="L189" s="28"/>
      <c r="M189" s="145"/>
      <c r="N189" s="146"/>
      <c r="O189" s="148"/>
      <c r="P189" s="132" t="str">
        <f>IF(L189&gt;N$186,"EXCESSIVAMENTE ELEVADO",IF(L189&lt;O$186,"INEXEQUÍVEL","VÁLIDO"))</f>
        <v>INEXEQUÍVEL</v>
      </c>
      <c r="Q189" s="80"/>
      <c r="R189" s="109"/>
      <c r="S189" s="189"/>
      <c r="T189" s="114"/>
      <c r="U189" s="199"/>
    </row>
    <row r="190" spans="1:29" s="20" customFormat="1" ht="21.75" customHeight="1">
      <c r="A190" s="255"/>
      <c r="B190" s="256"/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Q190" s="256"/>
      <c r="R190" s="256"/>
      <c r="S190" s="256"/>
      <c r="T190" s="263"/>
      <c r="U190" s="264"/>
      <c r="Y190" s="60"/>
    </row>
    <row r="191" spans="1:29" ht="70.2" customHeight="1">
      <c r="A191" s="203"/>
      <c r="B191" s="121"/>
      <c r="C191" s="210"/>
      <c r="D191" s="123"/>
      <c r="E191" s="123"/>
      <c r="F191" s="136"/>
      <c r="G191" s="276"/>
      <c r="H191" s="88" t="s">
        <v>159</v>
      </c>
      <c r="I191" s="88" t="s">
        <v>113</v>
      </c>
      <c r="J191" s="23" t="s">
        <v>102</v>
      </c>
      <c r="K191" s="23" t="s">
        <v>100</v>
      </c>
      <c r="L191" s="28">
        <v>62.56</v>
      </c>
      <c r="M191" s="138"/>
      <c r="N191" s="139"/>
      <c r="O191" s="147"/>
      <c r="P191" s="342" t="str">
        <f t="shared" ref="P191:P195" si="41">IF(L191&gt;N$192,"EXCESSIVAMENTE ELEVADO",IF(L191&lt;O$192,"INEXEQUÍVEL","VÁLIDO"))</f>
        <v>INEXEQUÍVEL</v>
      </c>
      <c r="Q191" s="81">
        <f t="shared" ref="Q191:Q193" si="42">L191/M$186</f>
        <v>0.65185679156420617</v>
      </c>
      <c r="R191" s="196" t="s">
        <v>135</v>
      </c>
      <c r="S191" s="192"/>
      <c r="T191" s="112"/>
      <c r="U191" s="200"/>
      <c r="W191" s="52" t="s">
        <v>4</v>
      </c>
      <c r="X191" s="53" t="s">
        <v>65</v>
      </c>
      <c r="Y191" s="58" t="s">
        <v>66</v>
      </c>
      <c r="Z191" s="53" t="s">
        <v>67</v>
      </c>
      <c r="AA191" s="54" t="s">
        <v>15</v>
      </c>
      <c r="AB191" s="55">
        <v>0.25</v>
      </c>
      <c r="AC191" s="56">
        <v>0.75</v>
      </c>
    </row>
    <row r="192" spans="1:29" ht="121.2" customHeight="1" thickBot="1">
      <c r="A192" s="328">
        <v>22</v>
      </c>
      <c r="B192" s="75"/>
      <c r="C192" s="74" t="s">
        <v>94</v>
      </c>
      <c r="D192" s="73" t="s">
        <v>72</v>
      </c>
      <c r="E192" s="73">
        <v>90</v>
      </c>
      <c r="F192" s="76">
        <v>450</v>
      </c>
      <c r="G192" s="65" t="s">
        <v>168</v>
      </c>
      <c r="H192" s="325" t="s">
        <v>140</v>
      </c>
      <c r="I192" s="23" t="s">
        <v>113</v>
      </c>
      <c r="J192" s="23" t="s">
        <v>99</v>
      </c>
      <c r="K192" s="23" t="s">
        <v>100</v>
      </c>
      <c r="L192" s="28">
        <v>90</v>
      </c>
      <c r="M192" s="47">
        <f>AVERAGE(L191:L195)</f>
        <v>98.89</v>
      </c>
      <c r="N192" s="71">
        <f>M192*1.25</f>
        <v>123.6125</v>
      </c>
      <c r="O192" s="131">
        <f>M192*0.75</f>
        <v>74.167500000000004</v>
      </c>
      <c r="P192" s="132" t="str">
        <f t="shared" si="41"/>
        <v>VÁLIDO</v>
      </c>
      <c r="Q192" s="343">
        <f t="shared" si="42"/>
        <v>0.93777351727587199</v>
      </c>
      <c r="R192" s="344" t="s">
        <v>147</v>
      </c>
      <c r="S192" s="188">
        <f>AVERAGE(L191:L193)</f>
        <v>83.52</v>
      </c>
      <c r="T192" s="113">
        <f>S192*F192</f>
        <v>37584</v>
      </c>
      <c r="U192" s="201">
        <f>S192*E192</f>
        <v>7516.7999999999993</v>
      </c>
      <c r="W192" s="48">
        <f>AVERAGE(L191:L193)</f>
        <v>83.52</v>
      </c>
      <c r="X192" s="49">
        <f>_xlfn.STDEV.S(L191:L193)</f>
        <v>18.587393577368516</v>
      </c>
      <c r="Y192" s="59">
        <f>(X192/W192)*100</f>
        <v>22.255021045699852</v>
      </c>
      <c r="Z192" s="50" t="str">
        <f>IF(Y192&gt;25,"Mediana","Média")</f>
        <v>Média</v>
      </c>
      <c r="AA192" s="51">
        <f>MIN(L191:L192)</f>
        <v>62.56</v>
      </c>
      <c r="AB192" s="167" t="s">
        <v>137</v>
      </c>
      <c r="AC192" s="168" t="s">
        <v>138</v>
      </c>
    </row>
    <row r="193" spans="1:29" ht="41.4">
      <c r="A193" s="203"/>
      <c r="B193" s="75"/>
      <c r="C193" s="74"/>
      <c r="D193" s="73"/>
      <c r="E193" s="73"/>
      <c r="F193" s="76"/>
      <c r="G193" s="65"/>
      <c r="H193" s="224" t="s">
        <v>160</v>
      </c>
      <c r="I193" s="88" t="s">
        <v>113</v>
      </c>
      <c r="J193" s="23" t="s">
        <v>103</v>
      </c>
      <c r="K193" s="23" t="s">
        <v>104</v>
      </c>
      <c r="L193" s="28">
        <v>98</v>
      </c>
      <c r="M193" s="47"/>
      <c r="N193" s="71"/>
      <c r="O193" s="131"/>
      <c r="P193" s="132" t="str">
        <f t="shared" si="41"/>
        <v>VÁLIDO</v>
      </c>
      <c r="Q193" s="197">
        <f t="shared" si="42"/>
        <v>1.0211311632559497</v>
      </c>
      <c r="R193" s="196" t="s">
        <v>147</v>
      </c>
      <c r="S193" s="188"/>
      <c r="T193" s="113"/>
      <c r="U193" s="201"/>
    </row>
    <row r="194" spans="1:29" ht="41.4">
      <c r="A194" s="203"/>
      <c r="B194" s="75"/>
      <c r="C194" s="74"/>
      <c r="D194" s="73"/>
      <c r="E194" s="73"/>
      <c r="F194" s="76"/>
      <c r="G194" s="65"/>
      <c r="H194" s="23" t="s">
        <v>143</v>
      </c>
      <c r="I194" s="23" t="s">
        <v>113</v>
      </c>
      <c r="J194" s="23" t="s">
        <v>105</v>
      </c>
      <c r="K194" s="23" t="s">
        <v>104</v>
      </c>
      <c r="L194" s="28">
        <v>145</v>
      </c>
      <c r="M194" s="47"/>
      <c r="N194" s="71"/>
      <c r="O194" s="131"/>
      <c r="P194" s="132" t="str">
        <f t="shared" si="41"/>
        <v>EXCESSIVAMENTE ELEVADO</v>
      </c>
      <c r="Q194" s="81">
        <f>(L194-M192)/M192</f>
        <v>0.4662756598240469</v>
      </c>
      <c r="R194" s="108" t="s">
        <v>148</v>
      </c>
      <c r="S194" s="188"/>
      <c r="T194" s="113"/>
      <c r="U194" s="201"/>
    </row>
    <row r="195" spans="1:29">
      <c r="A195" s="204"/>
      <c r="B195" s="122"/>
      <c r="C195" s="211"/>
      <c r="D195" s="91"/>
      <c r="E195" s="91"/>
      <c r="F195" s="143"/>
      <c r="G195" s="278"/>
      <c r="H195" s="32"/>
      <c r="I195" s="23"/>
      <c r="J195" s="23"/>
      <c r="K195" s="23"/>
      <c r="L195" s="28"/>
      <c r="M195" s="145"/>
      <c r="N195" s="146"/>
      <c r="O195" s="148"/>
      <c r="P195" s="132" t="str">
        <f t="shared" si="41"/>
        <v>INEXEQUÍVEL</v>
      </c>
      <c r="Q195" s="80"/>
      <c r="R195" s="109"/>
      <c r="S195" s="189"/>
      <c r="T195" s="114"/>
      <c r="U195" s="199"/>
    </row>
    <row r="196" spans="1:29" s="20" customFormat="1" ht="21.75" customHeight="1">
      <c r="A196" s="255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63"/>
      <c r="U196" s="264"/>
      <c r="Y196" s="60"/>
    </row>
    <row r="197" spans="1:29" ht="42" customHeight="1" thickBot="1">
      <c r="A197" s="202"/>
      <c r="B197" s="133"/>
      <c r="C197" s="134"/>
      <c r="D197" s="123"/>
      <c r="E197" s="135"/>
      <c r="F197" s="136"/>
      <c r="G197" s="276"/>
      <c r="H197" s="325" t="s">
        <v>143</v>
      </c>
      <c r="I197" s="23" t="s">
        <v>113</v>
      </c>
      <c r="J197" s="23" t="s">
        <v>105</v>
      </c>
      <c r="K197" s="23" t="s">
        <v>104</v>
      </c>
      <c r="L197" s="28">
        <v>40</v>
      </c>
      <c r="M197" s="138"/>
      <c r="N197" s="139"/>
      <c r="O197" s="147"/>
      <c r="P197" s="132" t="str">
        <f>IF(L197&gt;N$200,"EXCESSIVAMENTE ELEVADO",IF(L197&lt;O$200,"INEXEQUÍVEL","VÁLIDO"))</f>
        <v>INEXEQUÍVEL</v>
      </c>
      <c r="Q197" s="81">
        <f>L197/M200</f>
        <v>0.62895554070521631</v>
      </c>
      <c r="R197" s="149" t="s">
        <v>63</v>
      </c>
      <c r="S197" s="187"/>
      <c r="T197" s="112"/>
      <c r="U197" s="200"/>
    </row>
    <row r="198" spans="1:29" ht="27.6">
      <c r="A198" s="203"/>
      <c r="B198" s="116"/>
      <c r="C198" s="118"/>
      <c r="D198" s="73"/>
      <c r="E198" s="119"/>
      <c r="F198" s="76"/>
      <c r="G198" s="65"/>
      <c r="H198" s="209" t="s">
        <v>109</v>
      </c>
      <c r="I198" s="88" t="s">
        <v>108</v>
      </c>
      <c r="J198" s="23" t="s">
        <v>106</v>
      </c>
      <c r="K198" s="23" t="s">
        <v>100</v>
      </c>
      <c r="L198" s="28">
        <v>55.87</v>
      </c>
      <c r="M198" s="47"/>
      <c r="N198" s="71"/>
      <c r="O198" s="131"/>
      <c r="P198" s="132" t="str">
        <f t="shared" ref="P198:P204" si="43">IF(L198&gt;N$200,"EXCESSIVAMENTE ELEVADO",IF(L198&lt;O$200,"INEXEQUÍVEL","VÁLIDO"))</f>
        <v>VÁLIDO</v>
      </c>
      <c r="Q198" s="197">
        <f>L198/M$200</f>
        <v>0.87849365148001091</v>
      </c>
      <c r="R198" s="196" t="s">
        <v>147</v>
      </c>
      <c r="S198" s="188"/>
      <c r="T198" s="113"/>
      <c r="U198" s="201"/>
      <c r="W198" s="387" t="s">
        <v>64</v>
      </c>
      <c r="X198" s="388"/>
      <c r="Y198" s="388"/>
      <c r="Z198" s="388"/>
      <c r="AA198" s="389"/>
      <c r="AB198" s="385" t="s">
        <v>68</v>
      </c>
      <c r="AC198" s="386"/>
    </row>
    <row r="199" spans="1:29" ht="68.400000000000006" customHeight="1">
      <c r="A199" s="203"/>
      <c r="B199" s="116"/>
      <c r="C199" s="118"/>
      <c r="D199" s="73"/>
      <c r="E199" s="119"/>
      <c r="F199" s="76"/>
      <c r="G199" s="65"/>
      <c r="H199" s="283" t="s">
        <v>165</v>
      </c>
      <c r="I199" s="88" t="s">
        <v>161</v>
      </c>
      <c r="J199" s="23" t="s">
        <v>166</v>
      </c>
      <c r="K199" s="23" t="s">
        <v>100</v>
      </c>
      <c r="L199" s="28">
        <v>61.08</v>
      </c>
      <c r="M199" s="47"/>
      <c r="N199" s="71"/>
      <c r="O199" s="131"/>
      <c r="P199" s="132" t="str">
        <f t="shared" si="43"/>
        <v>VÁLIDO</v>
      </c>
      <c r="Q199" s="197">
        <f t="shared" ref="Q199:Q203" si="44">L199/M$200</f>
        <v>0.96041511065686536</v>
      </c>
      <c r="R199" s="196" t="s">
        <v>147</v>
      </c>
      <c r="S199" s="188"/>
      <c r="T199" s="113"/>
      <c r="U199" s="201"/>
      <c r="W199" s="156" t="s">
        <v>4</v>
      </c>
      <c r="X199" s="157" t="s">
        <v>65</v>
      </c>
      <c r="Y199" s="158" t="s">
        <v>66</v>
      </c>
      <c r="Z199" s="157" t="s">
        <v>67</v>
      </c>
      <c r="AA199" s="159" t="s">
        <v>15</v>
      </c>
      <c r="AB199" s="160">
        <v>0.25</v>
      </c>
      <c r="AC199" s="161">
        <v>0.75</v>
      </c>
    </row>
    <row r="200" spans="1:29" ht="115.2" customHeight="1" thickBot="1">
      <c r="A200" s="203">
        <v>23</v>
      </c>
      <c r="B200" s="116"/>
      <c r="C200" s="198" t="s">
        <v>95</v>
      </c>
      <c r="D200" s="73" t="s">
        <v>72</v>
      </c>
      <c r="E200" s="119">
        <v>25</v>
      </c>
      <c r="F200" s="76">
        <v>125</v>
      </c>
      <c r="G200" s="65" t="s">
        <v>168</v>
      </c>
      <c r="H200" s="23" t="s">
        <v>159</v>
      </c>
      <c r="I200" s="23" t="s">
        <v>113</v>
      </c>
      <c r="J200" s="23" t="s">
        <v>102</v>
      </c>
      <c r="K200" s="23" t="s">
        <v>100</v>
      </c>
      <c r="L200" s="28">
        <v>61.52</v>
      </c>
      <c r="M200" s="47">
        <f>AVERAGE(L197:L204)</f>
        <v>63.597500000000004</v>
      </c>
      <c r="N200" s="71">
        <f>M200*1.25</f>
        <v>79.496875000000003</v>
      </c>
      <c r="O200" s="131">
        <f>M200*0.75</f>
        <v>47.698125000000005</v>
      </c>
      <c r="P200" s="132" t="str">
        <f t="shared" si="43"/>
        <v>VÁLIDO</v>
      </c>
      <c r="Q200" s="197">
        <f t="shared" si="44"/>
        <v>0.96733362160462277</v>
      </c>
      <c r="R200" s="196" t="s">
        <v>147</v>
      </c>
      <c r="S200" s="188">
        <f>AVERAGE(L198:L203)</f>
        <v>63.29666666666666</v>
      </c>
      <c r="T200" s="113">
        <f>S200*F200</f>
        <v>7912.0833333333321</v>
      </c>
      <c r="U200" s="201">
        <f>S200*E200</f>
        <v>1582.4166666666665</v>
      </c>
      <c r="W200" s="48">
        <f>AVERAGE(L198:L203)</f>
        <v>63.29666666666666</v>
      </c>
      <c r="X200" s="49">
        <f>_xlfn.STDEV.S(L198:L203)</f>
        <v>5.367646287402577</v>
      </c>
      <c r="Y200" s="59">
        <f>(X200/W200)*100</f>
        <v>8.4801405351560035</v>
      </c>
      <c r="Z200" s="50" t="str">
        <f>IF(Y200&gt;25,"Mediana","Média")</f>
        <v>Média</v>
      </c>
      <c r="AA200" s="51">
        <f>MIN(L197:L204)</f>
        <v>40</v>
      </c>
      <c r="AB200" s="167" t="s">
        <v>137</v>
      </c>
      <c r="AC200" s="168" t="s">
        <v>138</v>
      </c>
    </row>
    <row r="201" spans="1:29" ht="52.8" customHeight="1">
      <c r="A201" s="203"/>
      <c r="B201" s="116"/>
      <c r="C201" s="118"/>
      <c r="D201" s="73"/>
      <c r="E201" s="119"/>
      <c r="F201" s="76"/>
      <c r="G201" s="65"/>
      <c r="H201" s="249" t="s">
        <v>164</v>
      </c>
      <c r="I201" s="23" t="s">
        <v>161</v>
      </c>
      <c r="J201" s="23" t="s">
        <v>162</v>
      </c>
      <c r="K201" s="23" t="s">
        <v>104</v>
      </c>
      <c r="L201" s="28">
        <v>63.82</v>
      </c>
      <c r="M201" s="47"/>
      <c r="N201" s="71"/>
      <c r="O201" s="131"/>
      <c r="P201" s="132" t="str">
        <f t="shared" si="43"/>
        <v>VÁLIDO</v>
      </c>
      <c r="Q201" s="197">
        <f t="shared" si="44"/>
        <v>1.0034985651951727</v>
      </c>
      <c r="R201" s="196" t="s">
        <v>147</v>
      </c>
      <c r="S201" s="188"/>
      <c r="T201" s="113"/>
      <c r="U201" s="201"/>
    </row>
    <row r="202" spans="1:29" ht="52.8" customHeight="1">
      <c r="A202" s="203"/>
      <c r="B202" s="116"/>
      <c r="C202" s="118"/>
      <c r="D202" s="73"/>
      <c r="E202" s="119"/>
      <c r="F202" s="76"/>
      <c r="G202" s="65"/>
      <c r="H202" s="69" t="s">
        <v>186</v>
      </c>
      <c r="I202" s="23" t="s">
        <v>111</v>
      </c>
      <c r="J202" s="23" t="s">
        <v>192</v>
      </c>
      <c r="K202" s="23" t="s">
        <v>104</v>
      </c>
      <c r="L202" s="28">
        <v>65.489999999999995</v>
      </c>
      <c r="M202" s="47"/>
      <c r="N202" s="71"/>
      <c r="O202" s="131"/>
      <c r="P202" s="132" t="str">
        <f t="shared" si="43"/>
        <v>VÁLIDO</v>
      </c>
      <c r="Q202" s="197">
        <f t="shared" si="44"/>
        <v>1.0297574590196155</v>
      </c>
      <c r="R202" s="196" t="s">
        <v>147</v>
      </c>
      <c r="S202" s="188"/>
      <c r="T202" s="113"/>
      <c r="U202" s="201"/>
    </row>
    <row r="203" spans="1:29" ht="42" customHeight="1">
      <c r="A203" s="203"/>
      <c r="B203" s="116"/>
      <c r="C203" s="118"/>
      <c r="D203" s="73"/>
      <c r="E203" s="119"/>
      <c r="F203" s="76"/>
      <c r="G203" s="65"/>
      <c r="H203" s="23" t="s">
        <v>140</v>
      </c>
      <c r="I203" s="23" t="s">
        <v>113</v>
      </c>
      <c r="J203" s="23" t="s">
        <v>99</v>
      </c>
      <c r="K203" s="23" t="s">
        <v>100</v>
      </c>
      <c r="L203" s="28">
        <v>72</v>
      </c>
      <c r="M203" s="47"/>
      <c r="N203" s="71"/>
      <c r="O203" s="131"/>
      <c r="P203" s="132" t="str">
        <f t="shared" si="43"/>
        <v>VÁLIDO</v>
      </c>
      <c r="Q203" s="197">
        <f t="shared" si="44"/>
        <v>1.1321199732693894</v>
      </c>
      <c r="R203" s="196" t="s">
        <v>147</v>
      </c>
      <c r="S203" s="188"/>
      <c r="T203" s="113"/>
      <c r="U203" s="201"/>
    </row>
    <row r="204" spans="1:29" ht="43.2" customHeight="1">
      <c r="A204" s="204"/>
      <c r="B204" s="140"/>
      <c r="C204" s="141"/>
      <c r="D204" s="91"/>
      <c r="E204" s="142"/>
      <c r="F204" s="143"/>
      <c r="G204" s="278"/>
      <c r="H204" s="224" t="s">
        <v>160</v>
      </c>
      <c r="I204" s="79" t="s">
        <v>113</v>
      </c>
      <c r="J204" s="23" t="s">
        <v>103</v>
      </c>
      <c r="K204" s="23" t="s">
        <v>104</v>
      </c>
      <c r="L204" s="246">
        <v>89</v>
      </c>
      <c r="M204" s="145"/>
      <c r="N204" s="146"/>
      <c r="O204" s="148"/>
      <c r="P204" s="132" t="str">
        <f t="shared" si="43"/>
        <v>EXCESSIVAMENTE ELEVADO</v>
      </c>
      <c r="Q204" s="80">
        <f>(L204-M200)/M200</f>
        <v>0.3994260780691064</v>
      </c>
      <c r="R204" s="108" t="s">
        <v>148</v>
      </c>
      <c r="S204" s="189"/>
      <c r="T204" s="114"/>
      <c r="U204" s="199"/>
    </row>
    <row r="205" spans="1:29" s="20" customFormat="1" ht="21.75" customHeight="1" thickBot="1">
      <c r="A205" s="255"/>
      <c r="B205" s="256"/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256"/>
      <c r="Q205" s="256"/>
      <c r="R205" s="256"/>
      <c r="S205" s="256"/>
      <c r="T205" s="263"/>
      <c r="U205" s="264"/>
      <c r="Y205" s="60"/>
    </row>
    <row r="206" spans="1:29" ht="42" customHeight="1">
      <c r="A206" s="215"/>
      <c r="B206" s="121"/>
      <c r="C206" s="285"/>
      <c r="D206" s="123"/>
      <c r="E206" s="123"/>
      <c r="F206" s="136"/>
      <c r="G206" s="286"/>
      <c r="H206" s="69" t="s">
        <v>109</v>
      </c>
      <c r="I206" s="88" t="s">
        <v>108</v>
      </c>
      <c r="J206" s="23" t="s">
        <v>106</v>
      </c>
      <c r="K206" s="23" t="s">
        <v>100</v>
      </c>
      <c r="L206" s="28">
        <v>59.52</v>
      </c>
      <c r="M206" s="138"/>
      <c r="N206" s="139"/>
      <c r="O206" s="147"/>
      <c r="P206" s="132" t="str">
        <f>IF(L206&gt;N$208,"EXCESSIVAMENTE ELEVADO",IF(L206&lt;O$208,"INEXEQUÍVEL","VÁLIDO"))</f>
        <v>INEXEQUÍVEL</v>
      </c>
      <c r="Q206" s="81">
        <f>L206/M208</f>
        <v>0.67934348391809529</v>
      </c>
      <c r="R206" s="149" t="s">
        <v>63</v>
      </c>
      <c r="S206" s="192"/>
      <c r="T206" s="112"/>
      <c r="U206" s="200"/>
      <c r="W206" s="387" t="s">
        <v>64</v>
      </c>
      <c r="X206" s="388"/>
      <c r="Y206" s="388"/>
      <c r="Z206" s="388"/>
      <c r="AA206" s="389"/>
      <c r="AB206" s="385" t="s">
        <v>68</v>
      </c>
      <c r="AC206" s="386"/>
    </row>
    <row r="207" spans="1:29" ht="46.2" customHeight="1">
      <c r="A207" s="330"/>
      <c r="B207" s="75"/>
      <c r="C207" s="225"/>
      <c r="D207" s="73"/>
      <c r="E207" s="73"/>
      <c r="F207" s="76"/>
      <c r="G207" s="287"/>
      <c r="H207" s="23" t="s">
        <v>159</v>
      </c>
      <c r="I207" s="23" t="s">
        <v>113</v>
      </c>
      <c r="J207" s="23" t="s">
        <v>102</v>
      </c>
      <c r="K207" s="23" t="s">
        <v>100</v>
      </c>
      <c r="L207" s="28">
        <v>65.55</v>
      </c>
      <c r="M207" s="47"/>
      <c r="N207" s="71"/>
      <c r="O207" s="131"/>
      <c r="P207" s="132" t="str">
        <f t="shared" ref="P207:P209" si="45">IF(L207&gt;N$208,"EXCESSIVAMENTE ELEVADO",IF(L207&lt;O$208,"INEXEQUÍVEL","VÁLIDO"))</f>
        <v>VÁLIDO</v>
      </c>
      <c r="Q207" s="197">
        <f>L207/M$208</f>
        <v>0.74816810098842645</v>
      </c>
      <c r="R207" s="196" t="s">
        <v>147</v>
      </c>
      <c r="S207" s="103"/>
      <c r="T207" s="113"/>
      <c r="U207" s="201"/>
      <c r="W207" s="156" t="s">
        <v>4</v>
      </c>
      <c r="X207" s="157" t="s">
        <v>65</v>
      </c>
      <c r="Y207" s="158" t="s">
        <v>66</v>
      </c>
      <c r="Z207" s="157" t="s">
        <v>67</v>
      </c>
      <c r="AA207" s="159" t="s">
        <v>15</v>
      </c>
      <c r="AB207" s="160">
        <v>0.25</v>
      </c>
      <c r="AC207" s="161">
        <v>0.75</v>
      </c>
    </row>
    <row r="208" spans="1:29" ht="109.2" customHeight="1" thickBot="1">
      <c r="A208" s="216">
        <v>24</v>
      </c>
      <c r="B208" s="75"/>
      <c r="C208" s="225" t="s">
        <v>96</v>
      </c>
      <c r="D208" s="73" t="s">
        <v>72</v>
      </c>
      <c r="E208" s="73">
        <v>65</v>
      </c>
      <c r="F208" s="76">
        <v>325</v>
      </c>
      <c r="G208" s="287" t="s">
        <v>168</v>
      </c>
      <c r="H208" s="23" t="s">
        <v>140</v>
      </c>
      <c r="I208" s="23" t="s">
        <v>113</v>
      </c>
      <c r="J208" s="23" t="s">
        <v>99</v>
      </c>
      <c r="K208" s="23" t="s">
        <v>100</v>
      </c>
      <c r="L208" s="28">
        <v>75</v>
      </c>
      <c r="M208" s="47">
        <f>AVERAGE(L206:L210)</f>
        <v>87.614000000000004</v>
      </c>
      <c r="N208" s="71">
        <f>M208*1.25</f>
        <v>109.51750000000001</v>
      </c>
      <c r="O208" s="131">
        <f>M208*0.7</f>
        <v>61.329799999999999</v>
      </c>
      <c r="P208" s="132" t="str">
        <f t="shared" si="45"/>
        <v>VÁLIDO</v>
      </c>
      <c r="Q208" s="197">
        <f t="shared" ref="Q208" si="46">L208/M$208</f>
        <v>0.85602757550163211</v>
      </c>
      <c r="R208" s="196" t="s">
        <v>147</v>
      </c>
      <c r="S208" s="188">
        <f>AVERAGE(L207:L209)</f>
        <v>79.516666666666666</v>
      </c>
      <c r="T208" s="113">
        <f>S208*F208</f>
        <v>25842.916666666668</v>
      </c>
      <c r="U208" s="201">
        <f>S208*E208</f>
        <v>5168.583333333333</v>
      </c>
      <c r="W208" s="162">
        <f>AVERAGE(L207:L209)</f>
        <v>79.516666666666666</v>
      </c>
      <c r="X208" s="163">
        <f>_xlfn.STDEV.S(L207:L209)</f>
        <v>16.689842220144893</v>
      </c>
      <c r="Y208" s="164">
        <f>(X208/W208)*100</f>
        <v>20.989111993475028</v>
      </c>
      <c r="Z208" s="165" t="str">
        <f>IF(Y208&gt;25,"Mediana","Média")</f>
        <v>Média</v>
      </c>
      <c r="AA208" s="329">
        <f>MIN(L206:L210)</f>
        <v>59.52</v>
      </c>
      <c r="AB208" s="167" t="s">
        <v>137</v>
      </c>
      <c r="AC208" s="168" t="s">
        <v>138</v>
      </c>
    </row>
    <row r="209" spans="1:29" ht="41.4">
      <c r="A209" s="216"/>
      <c r="B209" s="75"/>
      <c r="C209" s="225"/>
      <c r="D209" s="73"/>
      <c r="E209" s="73"/>
      <c r="F209" s="76"/>
      <c r="G209" s="287"/>
      <c r="H209" s="224" t="s">
        <v>160</v>
      </c>
      <c r="I209" s="79" t="s">
        <v>113</v>
      </c>
      <c r="J209" s="23" t="s">
        <v>103</v>
      </c>
      <c r="K209" s="23" t="s">
        <v>104</v>
      </c>
      <c r="L209" s="28">
        <v>98</v>
      </c>
      <c r="M209" s="47"/>
      <c r="N209" s="71"/>
      <c r="O209" s="131"/>
      <c r="P209" s="132" t="str">
        <f t="shared" si="45"/>
        <v>VÁLIDO</v>
      </c>
      <c r="Q209" s="197">
        <f>L209/M$208</f>
        <v>1.1185426986554661</v>
      </c>
      <c r="R209" s="196" t="s">
        <v>147</v>
      </c>
      <c r="S209" s="103"/>
      <c r="T209" s="113"/>
      <c r="U209" s="201"/>
    </row>
    <row r="210" spans="1:29" ht="41.4">
      <c r="A210" s="216"/>
      <c r="B210" s="75"/>
      <c r="C210" s="225"/>
      <c r="D210" s="73"/>
      <c r="E210" s="73"/>
      <c r="F210" s="76"/>
      <c r="G210" s="287"/>
      <c r="H210" s="325" t="s">
        <v>143</v>
      </c>
      <c r="I210" s="23" t="s">
        <v>113</v>
      </c>
      <c r="J210" s="23" t="s">
        <v>105</v>
      </c>
      <c r="K210" s="23" t="s">
        <v>104</v>
      </c>
      <c r="L210" s="28">
        <v>140</v>
      </c>
      <c r="M210" s="47"/>
      <c r="N210" s="71"/>
      <c r="O210" s="131"/>
      <c r="P210" s="132" t="str">
        <f>IF(L210&gt;N$208,"EXCESSIVAMENTE ELEVADO",IF(L210&lt;O$208,"INEXEQUÍVEL","VÁLIDO"))</f>
        <v>EXCESSIVAMENTE ELEVADO</v>
      </c>
      <c r="Q210" s="80">
        <f>(L210-M208)/M208</f>
        <v>0.59791814093637996</v>
      </c>
      <c r="R210" s="108" t="s">
        <v>148</v>
      </c>
      <c r="S210" s="103"/>
      <c r="T210" s="113"/>
      <c r="U210" s="201"/>
    </row>
    <row r="211" spans="1:29" s="20" customFormat="1" ht="21.75" customHeight="1" thickBot="1">
      <c r="A211" s="212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56"/>
      <c r="R211" s="256"/>
      <c r="S211" s="213"/>
      <c r="T211" s="253"/>
      <c r="U211" s="126"/>
      <c r="Y211" s="60"/>
    </row>
    <row r="212" spans="1:29" ht="60.6" customHeight="1">
      <c r="A212" s="215"/>
      <c r="B212" s="121"/>
      <c r="C212" s="285"/>
      <c r="D212" s="123"/>
      <c r="E212" s="123"/>
      <c r="F212" s="136"/>
      <c r="G212" s="286"/>
      <c r="H212" s="222" t="s">
        <v>109</v>
      </c>
      <c r="I212" s="88" t="s">
        <v>108</v>
      </c>
      <c r="J212" s="23" t="s">
        <v>106</v>
      </c>
      <c r="K212" s="23" t="s">
        <v>100</v>
      </c>
      <c r="L212" s="28">
        <v>58.48</v>
      </c>
      <c r="M212" s="138"/>
      <c r="N212" s="139"/>
      <c r="O212" s="147"/>
      <c r="P212" s="342" t="str">
        <f>IF(L212&gt;N$214,"EXCESSIVAMENTE ELEVADO",IF(L212&lt;O$214,"INEXEQUÍVEL","VÁLIDO"))</f>
        <v>INEXEQUÍVEL</v>
      </c>
      <c r="Q212" s="197">
        <f>L212/M$214</f>
        <v>0.67469657113849268</v>
      </c>
      <c r="R212" s="196" t="s">
        <v>178</v>
      </c>
      <c r="S212" s="192"/>
      <c r="T212" s="112"/>
      <c r="U212" s="200"/>
      <c r="W212" s="387" t="s">
        <v>64</v>
      </c>
      <c r="X212" s="388"/>
      <c r="Y212" s="388"/>
      <c r="Z212" s="388"/>
      <c r="AA212" s="389"/>
      <c r="AB212" s="385" t="s">
        <v>68</v>
      </c>
      <c r="AC212" s="386"/>
    </row>
    <row r="213" spans="1:29" ht="60.6" customHeight="1">
      <c r="A213" s="330"/>
      <c r="B213" s="75"/>
      <c r="C213" s="225"/>
      <c r="D213" s="73"/>
      <c r="E213" s="73"/>
      <c r="F213" s="76"/>
      <c r="G213" s="287"/>
      <c r="H213" s="224" t="s">
        <v>159</v>
      </c>
      <c r="I213" s="23" t="s">
        <v>113</v>
      </c>
      <c r="J213" s="23" t="s">
        <v>102</v>
      </c>
      <c r="K213" s="23" t="s">
        <v>100</v>
      </c>
      <c r="L213" s="28">
        <v>64.400000000000006</v>
      </c>
      <c r="M213" s="47"/>
      <c r="N213" s="71"/>
      <c r="O213" s="131"/>
      <c r="P213" s="342" t="str">
        <f t="shared" ref="P213:P216" si="47">IF(L213&gt;N$214,"EXCESSIVAMENTE ELEVADO",IF(L213&lt;O$214,"INEXEQUÍVEL","VÁLIDO"))</f>
        <v>INEXEQUÍVEL</v>
      </c>
      <c r="Q213" s="197">
        <f>L213/M$214</f>
        <v>0.74299690802528962</v>
      </c>
      <c r="R213" s="196" t="s">
        <v>135</v>
      </c>
      <c r="S213" s="103"/>
      <c r="T213" s="113"/>
      <c r="U213" s="201"/>
      <c r="W213" s="156" t="s">
        <v>4</v>
      </c>
      <c r="X213" s="157" t="s">
        <v>65</v>
      </c>
      <c r="Y213" s="158" t="s">
        <v>66</v>
      </c>
      <c r="Z213" s="157" t="s">
        <v>67</v>
      </c>
      <c r="AA213" s="159" t="s">
        <v>15</v>
      </c>
      <c r="AB213" s="160">
        <v>0.25</v>
      </c>
      <c r="AC213" s="161">
        <v>0.75</v>
      </c>
    </row>
    <row r="214" spans="1:29" ht="111" thickBot="1">
      <c r="A214" s="216">
        <v>25</v>
      </c>
      <c r="B214" s="75"/>
      <c r="C214" s="225" t="s">
        <v>97</v>
      </c>
      <c r="D214" s="73" t="s">
        <v>72</v>
      </c>
      <c r="E214" s="73">
        <v>35</v>
      </c>
      <c r="F214" s="76">
        <v>175</v>
      </c>
      <c r="G214" s="287" t="s">
        <v>168</v>
      </c>
      <c r="H214" s="224" t="s">
        <v>140</v>
      </c>
      <c r="I214" s="23" t="s">
        <v>113</v>
      </c>
      <c r="J214" s="23" t="s">
        <v>99</v>
      </c>
      <c r="K214" s="23" t="s">
        <v>100</v>
      </c>
      <c r="L214" s="28">
        <v>72.5</v>
      </c>
      <c r="M214" s="47">
        <f>AVERAGE(L212:L216)</f>
        <v>86.676000000000002</v>
      </c>
      <c r="N214" s="71">
        <f>M214*1.25</f>
        <v>108.345</v>
      </c>
      <c r="O214" s="131">
        <f>M214*0.75</f>
        <v>65.007000000000005</v>
      </c>
      <c r="P214" s="132" t="str">
        <f t="shared" si="47"/>
        <v>VÁLIDO</v>
      </c>
      <c r="Q214" s="343">
        <f>L214/M$214</f>
        <v>0.83644838248188658</v>
      </c>
      <c r="R214" s="344" t="s">
        <v>147</v>
      </c>
      <c r="S214" s="188">
        <f>AVERAGE(L212:L215)</f>
        <v>73.344999999999999</v>
      </c>
      <c r="T214" s="113">
        <f>S214*F214</f>
        <v>12835.375</v>
      </c>
      <c r="U214" s="201">
        <f>S214*E214</f>
        <v>2567.0749999999998</v>
      </c>
      <c r="W214" s="162">
        <f>AVERAGE(L212:L215)</f>
        <v>73.344999999999999</v>
      </c>
      <c r="X214" s="163">
        <f>_xlfn.STDEV.S(L212:L215)</f>
        <v>17.412297378577033</v>
      </c>
      <c r="Y214" s="164">
        <f>(X214/W214)*100</f>
        <v>23.740265019533759</v>
      </c>
      <c r="Z214" s="165" t="str">
        <f>IF(Y214&gt;25,"Mediana","Média")</f>
        <v>Média</v>
      </c>
      <c r="AA214" s="329">
        <f>MIN(L212:L216)</f>
        <v>58.48</v>
      </c>
      <c r="AB214" s="167" t="s">
        <v>137</v>
      </c>
      <c r="AC214" s="168" t="s">
        <v>138</v>
      </c>
    </row>
    <row r="215" spans="1:29" ht="41.4">
      <c r="A215" s="216"/>
      <c r="B215" s="75"/>
      <c r="C215" s="225"/>
      <c r="D215" s="73"/>
      <c r="E215" s="73"/>
      <c r="F215" s="76"/>
      <c r="G215" s="287"/>
      <c r="H215" s="224" t="s">
        <v>160</v>
      </c>
      <c r="I215" s="79" t="s">
        <v>113</v>
      </c>
      <c r="J215" s="23" t="s">
        <v>103</v>
      </c>
      <c r="K215" s="23" t="s">
        <v>104</v>
      </c>
      <c r="L215" s="28">
        <v>98</v>
      </c>
      <c r="M215" s="47"/>
      <c r="N215" s="71"/>
      <c r="O215" s="131"/>
      <c r="P215" s="132" t="str">
        <f t="shared" si="47"/>
        <v>VÁLIDO</v>
      </c>
      <c r="Q215" s="197">
        <f>L215/M$214</f>
        <v>1.1306474687341364</v>
      </c>
      <c r="R215" s="196" t="s">
        <v>147</v>
      </c>
      <c r="S215" s="188"/>
      <c r="T215" s="113"/>
      <c r="U215" s="201"/>
    </row>
    <row r="216" spans="1:29" ht="41.4">
      <c r="A216" s="216"/>
      <c r="B216" s="75"/>
      <c r="C216" s="225"/>
      <c r="D216" s="73"/>
      <c r="E216" s="73"/>
      <c r="F216" s="76"/>
      <c r="G216" s="287"/>
      <c r="H216" s="331" t="s">
        <v>143</v>
      </c>
      <c r="I216" s="88" t="s">
        <v>113</v>
      </c>
      <c r="J216" s="88" t="s">
        <v>105</v>
      </c>
      <c r="K216" s="88" t="s">
        <v>104</v>
      </c>
      <c r="L216" s="90">
        <v>140</v>
      </c>
      <c r="M216" s="47"/>
      <c r="N216" s="71"/>
      <c r="O216" s="131"/>
      <c r="P216" s="194" t="str">
        <f t="shared" si="47"/>
        <v>EXCESSIVAMENTE ELEVADO</v>
      </c>
      <c r="Q216" s="84">
        <f>(L216-M214)/M214</f>
        <v>0.61521066962019466</v>
      </c>
      <c r="R216" s="149" t="s">
        <v>148</v>
      </c>
      <c r="S216" s="188"/>
      <c r="T216" s="113"/>
      <c r="U216" s="201"/>
    </row>
    <row r="217" spans="1:29" s="20" customFormat="1" ht="21.75" customHeight="1">
      <c r="A217" s="393" t="s">
        <v>107</v>
      </c>
      <c r="B217" s="394"/>
      <c r="C217" s="394"/>
      <c r="D217" s="394"/>
      <c r="E217" s="394"/>
      <c r="F217" s="394"/>
      <c r="G217" s="394"/>
      <c r="H217" s="394"/>
      <c r="I217" s="394"/>
      <c r="J217" s="394"/>
      <c r="K217" s="394"/>
      <c r="L217" s="394"/>
      <c r="M217" s="394"/>
      <c r="N217" s="394"/>
      <c r="O217" s="394"/>
      <c r="P217" s="394"/>
      <c r="Q217" s="394"/>
      <c r="R217" s="394"/>
      <c r="S217" s="395"/>
      <c r="T217" s="309">
        <f>T19+T27+T34+T42+T51+T60+T69+T77+T85+T95+T103+T111+T120+T128+T137+T147+T154+T163+T170+T179+T186+T192+T200+T208+T214</f>
        <v>372116.77500000002</v>
      </c>
      <c r="U217" s="309">
        <f>U19+U27+U34+U42+U51+U60+U69+U77+U85+U95+U103+U111+U120+U128+U137+U147+U154+U163+U170+U179+U186+U192+U200+U208+U214</f>
        <v>74423.354999999996</v>
      </c>
      <c r="Y217" s="60"/>
    </row>
    <row r="218" spans="1:29" s="20" customFormat="1" ht="39" customHeight="1">
      <c r="A218" s="33"/>
      <c r="B218" s="33"/>
      <c r="C218" s="33"/>
      <c r="D218" s="33"/>
      <c r="E218" s="33"/>
      <c r="F218" s="33"/>
      <c r="G218" s="33"/>
      <c r="H218" s="33"/>
      <c r="I218" s="46"/>
      <c r="J218" s="46"/>
      <c r="K218" s="33"/>
      <c r="L218" s="33"/>
      <c r="M218" s="33"/>
      <c r="N218" s="33"/>
      <c r="O218" s="33"/>
      <c r="P218" s="33"/>
      <c r="Q218" s="33"/>
      <c r="R218" s="33"/>
      <c r="S218" s="61"/>
      <c r="T218" s="34"/>
      <c r="U218" s="34"/>
      <c r="Y218" s="60"/>
    </row>
    <row r="219" spans="1:29" s="20" customFormat="1" ht="135.6" customHeight="1">
      <c r="A219" s="382" t="s">
        <v>191</v>
      </c>
      <c r="B219" s="382"/>
      <c r="C219" s="382"/>
      <c r="D219" s="382"/>
      <c r="E219" s="382"/>
      <c r="F219" s="382"/>
      <c r="G219" s="382"/>
      <c r="H219" s="382"/>
      <c r="I219" s="382"/>
      <c r="J219" s="382"/>
      <c r="K219" s="382"/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20" t="s">
        <v>182</v>
      </c>
    </row>
    <row r="220" spans="1:29" ht="15" customHeight="1">
      <c r="A220" s="340"/>
      <c r="B220" s="340"/>
      <c r="C220" s="340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1"/>
    </row>
    <row r="221" spans="1:29" ht="15" customHeight="1">
      <c r="A221" s="340"/>
      <c r="B221" s="340"/>
      <c r="C221" s="340"/>
      <c r="D221" s="340"/>
      <c r="E221" s="340"/>
      <c r="F221" s="340"/>
      <c r="G221" s="340"/>
      <c r="H221" s="340"/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1"/>
    </row>
    <row r="222" spans="1:29" ht="15" customHeight="1">
      <c r="A222" s="340"/>
      <c r="B222" s="340"/>
      <c r="C222" s="340"/>
      <c r="D222" s="340"/>
      <c r="E222" s="340"/>
      <c r="F222" s="340"/>
      <c r="G222" s="340"/>
      <c r="H222" s="340"/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  <c r="U222" s="341"/>
    </row>
    <row r="223" spans="1:29" ht="15" customHeight="1">
      <c r="A223" s="340"/>
      <c r="B223" s="340"/>
      <c r="C223" s="340"/>
      <c r="D223" s="340"/>
      <c r="E223" s="340"/>
      <c r="F223" s="340"/>
      <c r="G223" s="340"/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  <c r="U223" s="341"/>
    </row>
    <row r="224" spans="1:29" ht="15" customHeight="1">
      <c r="A224" s="340"/>
      <c r="B224" s="340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1"/>
    </row>
    <row r="225" spans="1:21" ht="15" customHeight="1">
      <c r="A225" s="340"/>
      <c r="B225" s="340"/>
      <c r="C225" s="340"/>
      <c r="D225" s="340"/>
      <c r="E225" s="340"/>
      <c r="F225" s="340"/>
      <c r="G225" s="340"/>
      <c r="H225" s="340"/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  <c r="U225" s="341"/>
    </row>
    <row r="226" spans="1:21" ht="15" customHeight="1">
      <c r="A226" s="340"/>
      <c r="B226" s="340"/>
      <c r="C226" s="340"/>
      <c r="D226" s="340"/>
      <c r="E226" s="340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1"/>
    </row>
    <row r="227" spans="1:21" ht="18">
      <c r="A227" s="340"/>
      <c r="B227" s="340"/>
      <c r="C227" s="340"/>
      <c r="D227" s="340"/>
      <c r="E227" s="340"/>
      <c r="F227" s="340"/>
      <c r="G227" s="340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1"/>
    </row>
    <row r="228" spans="1:21" ht="51.6" customHeight="1">
      <c r="A228" s="340"/>
      <c r="B228" s="340"/>
      <c r="C228" s="340"/>
      <c r="D228" s="340"/>
      <c r="E228" s="340"/>
      <c r="F228" s="340"/>
      <c r="G228" s="340"/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  <c r="U228" s="341"/>
    </row>
    <row r="229" spans="1:21">
      <c r="T229" s="22"/>
      <c r="U229" s="22"/>
    </row>
    <row r="230" spans="1:21">
      <c r="T230" s="22"/>
      <c r="U230" s="22"/>
    </row>
    <row r="231" spans="1:21">
      <c r="T231" s="22"/>
      <c r="U231" s="22"/>
    </row>
    <row r="232" spans="1:21" ht="15" customHeight="1">
      <c r="T232" s="22"/>
      <c r="U232" s="22"/>
    </row>
    <row r="244" ht="58.2" customHeight="1"/>
  </sheetData>
  <sortState xmlns:xlrd2="http://schemas.microsoft.com/office/spreadsheetml/2017/richdata2" ref="A212:U216">
    <sortCondition ref="L212:L216"/>
  </sortState>
  <mergeCells count="99">
    <mergeCell ref="W57:AA57"/>
    <mergeCell ref="AB57:AC57"/>
    <mergeCell ref="AB24:AC24"/>
    <mergeCell ref="A23:S23"/>
    <mergeCell ref="W33:AA33"/>
    <mergeCell ref="A31:S31"/>
    <mergeCell ref="AB33:AC33"/>
    <mergeCell ref="A38:S38"/>
    <mergeCell ref="W41:AA41"/>
    <mergeCell ref="AB41:AC41"/>
    <mergeCell ref="W50:AA50"/>
    <mergeCell ref="AB50:AC50"/>
    <mergeCell ref="G14:G15"/>
    <mergeCell ref="C14:C15"/>
    <mergeCell ref="H14:H15"/>
    <mergeCell ref="B14:B15"/>
    <mergeCell ref="W24:AA24"/>
    <mergeCell ref="A8:S8"/>
    <mergeCell ref="A11:T11"/>
    <mergeCell ref="F14:F15"/>
    <mergeCell ref="P14:P15"/>
    <mergeCell ref="K14:K15"/>
    <mergeCell ref="N14:N15"/>
    <mergeCell ref="O14:O15"/>
    <mergeCell ref="A14:A15"/>
    <mergeCell ref="J14:J15"/>
    <mergeCell ref="S14:T14"/>
    <mergeCell ref="E14:E15"/>
    <mergeCell ref="D14:D15"/>
    <mergeCell ref="M14:M15"/>
    <mergeCell ref="Q14:R15"/>
    <mergeCell ref="L14:L15"/>
    <mergeCell ref="I14:I15"/>
    <mergeCell ref="W66:AA66"/>
    <mergeCell ref="AB66:AC66"/>
    <mergeCell ref="W75:AA75"/>
    <mergeCell ref="AB75:AC75"/>
    <mergeCell ref="C68:C69"/>
    <mergeCell ref="W102:AA102"/>
    <mergeCell ref="AB102:AC102"/>
    <mergeCell ref="W109:AA109"/>
    <mergeCell ref="AB109:AC109"/>
    <mergeCell ref="W82:AA82"/>
    <mergeCell ref="AB82:AC82"/>
    <mergeCell ref="W92:AA92"/>
    <mergeCell ref="AB92:AC92"/>
    <mergeCell ref="AB135:AC135"/>
    <mergeCell ref="W145:AA145"/>
    <mergeCell ref="AB145:AC145"/>
    <mergeCell ref="W117:AA117"/>
    <mergeCell ref="AB117:AC117"/>
    <mergeCell ref="W126:AA126"/>
    <mergeCell ref="AB126:AC126"/>
    <mergeCell ref="W168:AA168"/>
    <mergeCell ref="AB168:AC168"/>
    <mergeCell ref="W176:AA176"/>
    <mergeCell ref="AB176:AC176"/>
    <mergeCell ref="W152:AA152"/>
    <mergeCell ref="AB152:AC152"/>
    <mergeCell ref="W161:AA161"/>
    <mergeCell ref="AB161:AC161"/>
    <mergeCell ref="W198:AA198"/>
    <mergeCell ref="AB198:AC198"/>
    <mergeCell ref="W206:AA206"/>
    <mergeCell ref="AB206:AC206"/>
    <mergeCell ref="W184:AA184"/>
    <mergeCell ref="AB184:AC184"/>
    <mergeCell ref="A219:U219"/>
    <mergeCell ref="C60:C61"/>
    <mergeCell ref="A65:U65"/>
    <mergeCell ref="AB67:AC67"/>
    <mergeCell ref="W67:AA67"/>
    <mergeCell ref="C76:C77"/>
    <mergeCell ref="C84:C85"/>
    <mergeCell ref="C94:C95"/>
    <mergeCell ref="C103:C104"/>
    <mergeCell ref="C111:C112"/>
    <mergeCell ref="A74:U74"/>
    <mergeCell ref="A91:U91"/>
    <mergeCell ref="A100:U100"/>
    <mergeCell ref="W212:AA212"/>
    <mergeCell ref="AB212:AC212"/>
    <mergeCell ref="A217:S217"/>
    <mergeCell ref="C162:C163"/>
    <mergeCell ref="AE17:AO17"/>
    <mergeCell ref="AE18:AO18"/>
    <mergeCell ref="AF13:AM13"/>
    <mergeCell ref="AF16:AM16"/>
    <mergeCell ref="W16:AA16"/>
    <mergeCell ref="C27:C28"/>
    <mergeCell ref="C18:C19"/>
    <mergeCell ref="C34:C35"/>
    <mergeCell ref="A56:U56"/>
    <mergeCell ref="A47:U47"/>
    <mergeCell ref="AB59:AC59"/>
    <mergeCell ref="W59:AA59"/>
    <mergeCell ref="AE21:AN21"/>
    <mergeCell ref="AE23:AN23"/>
    <mergeCell ref="W135:AA135"/>
  </mergeCells>
  <phoneticPr fontId="3" type="noConversion"/>
  <conditionalFormatting sqref="P16:P22 Q16:Q18 P33:P37 P144:P149 P191:P195 P109:P115 P160:P166">
    <cfRule type="cellIs" dxfId="1094" priority="5333" operator="lessThan">
      <formula>"K$25"</formula>
    </cfRule>
    <cfRule type="cellIs" dxfId="1093" priority="5334" operator="greaterThan">
      <formula>"J$25"</formula>
    </cfRule>
  </conditionalFormatting>
  <conditionalFormatting sqref="P16:P22 Q16:Q18 R21:R22 P33:P37 P144:P149 P191:P195 P109:P115 P160:P166">
    <cfRule type="cellIs" dxfId="1092" priority="5331" operator="lessThan">
      <formula>"K$25"</formula>
    </cfRule>
    <cfRule type="cellIs" dxfId="1091" priority="5332" operator="greaterThan">
      <formula>"J&amp;25"</formula>
    </cfRule>
  </conditionalFormatting>
  <conditionalFormatting sqref="P6:R7 P10:R10 P245:R1048576 P218:R218 Q229:R244 P12:R13 P14:P22 Q16:Q18 R21:R22 P33:P37 P144:P149 P191:P195 P109:P115 P160:P166">
    <cfRule type="containsText" dxfId="1090" priority="5324" operator="containsText" text="Excessivamente elevado">
      <formula>NOT(ISERROR(SEARCH("Excessivamente elevado",P6)))</formula>
    </cfRule>
  </conditionalFormatting>
  <conditionalFormatting sqref="Q14">
    <cfRule type="containsText" dxfId="1089" priority="5261" operator="containsText" text="Excessivamente elevado">
      <formula>NOT(ISERROR(SEARCH("Excessivamente elevado",Q14)))</formula>
    </cfRule>
  </conditionalFormatting>
  <conditionalFormatting sqref="P23:R23">
    <cfRule type="containsText" dxfId="1088" priority="4417" operator="containsText" text="Excessivamente elevado">
      <formula>NOT(ISERROR(SEARCH("Excessivamente elevado",P23)))</formula>
    </cfRule>
  </conditionalFormatting>
  <conditionalFormatting sqref="R22">
    <cfRule type="cellIs" dxfId="1087" priority="4397" operator="lessThan">
      <formula>"K$25"</formula>
    </cfRule>
    <cfRule type="cellIs" dxfId="1086" priority="4398" operator="greaterThan">
      <formula>"J&amp;25"</formula>
    </cfRule>
  </conditionalFormatting>
  <conditionalFormatting sqref="R22">
    <cfRule type="containsText" dxfId="1085" priority="4396" operator="containsText" text="Excessivamente elevado">
      <formula>NOT(ISERROR(SEARCH("Excessivamente elevado",R22)))</formula>
    </cfRule>
  </conditionalFormatting>
  <conditionalFormatting sqref="R21:R22">
    <cfRule type="cellIs" dxfId="1084" priority="4370" operator="lessThan">
      <formula>"K$25"</formula>
    </cfRule>
    <cfRule type="cellIs" dxfId="1083" priority="4371" operator="greaterThan">
      <formula>"J&amp;25"</formula>
    </cfRule>
  </conditionalFormatting>
  <conditionalFormatting sqref="R21:R22">
    <cfRule type="containsText" dxfId="1082" priority="4369" operator="containsText" text="Excessivamente elevado">
      <formula>NOT(ISERROR(SEARCH("Excessivamente elevado",R21)))</formula>
    </cfRule>
  </conditionalFormatting>
  <conditionalFormatting sqref="R21:R22">
    <cfRule type="containsText" priority="4372" operator="containsText" text="Excessivamente elevado">
      <formula>NOT(ISERROR(SEARCH("Excessivamente elevado",R21)))</formula>
    </cfRule>
    <cfRule type="containsText" dxfId="1081" priority="4373" operator="containsText" text="Válido">
      <formula>NOT(ISERROR(SEARCH("Válido",R21)))</formula>
    </cfRule>
    <cfRule type="containsText" dxfId="1080" priority="4374" operator="containsText" text="Inexequível">
      <formula>NOT(ISERROR(SEARCH("Inexequível",R21)))</formula>
    </cfRule>
    <cfRule type="aboveAverage" dxfId="1079" priority="4375" aboveAverage="0"/>
  </conditionalFormatting>
  <conditionalFormatting sqref="R22">
    <cfRule type="containsText" priority="7102" operator="containsText" text="Excessivamente elevado">
      <formula>NOT(ISERROR(SEARCH("Excessivamente elevado",R22)))</formula>
    </cfRule>
    <cfRule type="containsText" dxfId="1078" priority="7103" operator="containsText" text="Válido">
      <formula>NOT(ISERROR(SEARCH("Válido",R22)))</formula>
    </cfRule>
    <cfRule type="containsText" dxfId="1077" priority="7104" operator="containsText" text="Inexequível">
      <formula>NOT(ISERROR(SEARCH("Inexequível",R22)))</formula>
    </cfRule>
    <cfRule type="aboveAverage" dxfId="1076" priority="7105" aboveAverage="0"/>
  </conditionalFormatting>
  <conditionalFormatting sqref="P16:P22 R21:R22">
    <cfRule type="containsText" priority="7106" operator="containsText" text="Excessivamente elevado">
      <formula>NOT(ISERROR(SEARCH("Excessivamente elevado",P16)))</formula>
    </cfRule>
    <cfRule type="containsText" dxfId="1075" priority="7107" operator="containsText" text="Válido">
      <formula>NOT(ISERROR(SEARCH("Válido",P16)))</formula>
    </cfRule>
    <cfRule type="containsText" dxfId="1074" priority="7108" operator="containsText" text="Inexequível">
      <formula>NOT(ISERROR(SEARCH("Inexequível",P16)))</formula>
    </cfRule>
    <cfRule type="aboveAverage" dxfId="1073" priority="7109" aboveAverage="0"/>
  </conditionalFormatting>
  <conditionalFormatting sqref="P30:Q30 P24:P30">
    <cfRule type="cellIs" dxfId="1072" priority="4347" operator="lessThan">
      <formula>"K$25"</formula>
    </cfRule>
    <cfRule type="cellIs" dxfId="1071" priority="4348" operator="greaterThan">
      <formula>"J$25"</formula>
    </cfRule>
  </conditionalFormatting>
  <conditionalFormatting sqref="P30:Q30 P24:P30 R24">
    <cfRule type="cellIs" dxfId="1070" priority="4345" operator="lessThan">
      <formula>"K$25"</formula>
    </cfRule>
    <cfRule type="cellIs" dxfId="1069" priority="4346" operator="greaterThan">
      <formula>"J&amp;25"</formula>
    </cfRule>
  </conditionalFormatting>
  <conditionalFormatting sqref="P30:Q30 P24:P30 R24">
    <cfRule type="containsText" dxfId="1068" priority="4344" operator="containsText" text="Excessivamente elevado">
      <formula>NOT(ISERROR(SEARCH("Excessivamente elevado",P24)))</formula>
    </cfRule>
  </conditionalFormatting>
  <conditionalFormatting sqref="Q29:Q30">
    <cfRule type="containsText" dxfId="1067" priority="4342" operator="containsText" text="Excessivamente elevado">
      <formula>NOT(ISERROR(SEARCH("Excessivamente elevado",Q29)))</formula>
    </cfRule>
  </conditionalFormatting>
  <conditionalFormatting sqref="Q29:Q30">
    <cfRule type="cellIs" dxfId="1066" priority="4340" operator="lessThan">
      <formula>"K$25"</formula>
    </cfRule>
    <cfRule type="cellIs" dxfId="1065" priority="4341" operator="greaterThan">
      <formula>"J$25"</formula>
    </cfRule>
  </conditionalFormatting>
  <conditionalFormatting sqref="Q29:Q30">
    <cfRule type="cellIs" dxfId="1064" priority="4338" operator="lessThan">
      <formula>"K$25"</formula>
    </cfRule>
    <cfRule type="cellIs" dxfId="1063" priority="4339" operator="greaterThan">
      <formula>"J&amp;25"</formula>
    </cfRule>
  </conditionalFormatting>
  <conditionalFormatting sqref="R29">
    <cfRule type="cellIs" dxfId="1062" priority="4336" operator="lessThan">
      <formula>"K$25"</formula>
    </cfRule>
    <cfRule type="cellIs" dxfId="1061" priority="4337" operator="greaterThan">
      <formula>"J&amp;25"</formula>
    </cfRule>
  </conditionalFormatting>
  <conditionalFormatting sqref="R29">
    <cfRule type="containsText" dxfId="1060" priority="4335" operator="containsText" text="Excessivamente elevado">
      <formula>NOT(ISERROR(SEARCH("Excessivamente elevado",R29)))</formula>
    </cfRule>
  </conditionalFormatting>
  <conditionalFormatting sqref="R24">
    <cfRule type="containsText" priority="4353" operator="containsText" text="Excessivamente elevado">
      <formula>NOT(ISERROR(SEARCH("Excessivamente elevado",R24)))</formula>
    </cfRule>
    <cfRule type="containsText" dxfId="1059" priority="4354" operator="containsText" text="Válido">
      <formula>NOT(ISERROR(SEARCH("Válido",R24)))</formula>
    </cfRule>
    <cfRule type="containsText" dxfId="1058" priority="4355" operator="containsText" text="Inexequível">
      <formula>NOT(ISERROR(SEARCH("Inexequível",R24)))</formula>
    </cfRule>
    <cfRule type="aboveAverage" dxfId="1057" priority="4356" aboveAverage="0"/>
  </conditionalFormatting>
  <conditionalFormatting sqref="Q29:Q30">
    <cfRule type="containsText" priority="4357" operator="containsText" text="Excessivamente elevado">
      <formula>NOT(ISERROR(SEARCH("Excessivamente elevado",Q29)))</formula>
    </cfRule>
    <cfRule type="containsText" dxfId="1056" priority="4358" operator="containsText" text="Válido">
      <formula>NOT(ISERROR(SEARCH("Válido",Q29)))</formula>
    </cfRule>
    <cfRule type="containsText" dxfId="1055" priority="4359" operator="containsText" text="Inexequível">
      <formula>NOT(ISERROR(SEARCH("Inexequível",Q29)))</formula>
    </cfRule>
    <cfRule type="aboveAverage" dxfId="1054" priority="4360" aboveAverage="0"/>
  </conditionalFormatting>
  <conditionalFormatting sqref="R29">
    <cfRule type="containsText" priority="4361" operator="containsText" text="Excessivamente elevado">
      <formula>NOT(ISERROR(SEARCH("Excessivamente elevado",R29)))</formula>
    </cfRule>
    <cfRule type="containsText" dxfId="1053" priority="4362" operator="containsText" text="Válido">
      <formula>NOT(ISERROR(SEARCH("Válido",R29)))</formula>
    </cfRule>
    <cfRule type="containsText" dxfId="1052" priority="4363" operator="containsText" text="Inexequível">
      <formula>NOT(ISERROR(SEARCH("Inexequível",R29)))</formula>
    </cfRule>
    <cfRule type="aboveAverage" dxfId="1051" priority="4364" aboveAverage="0"/>
  </conditionalFormatting>
  <conditionalFormatting sqref="P24:P30">
    <cfRule type="containsText" priority="4365" operator="containsText" text="Excessivamente elevado">
      <formula>NOT(ISERROR(SEARCH("Excessivamente elevado",P24)))</formula>
    </cfRule>
    <cfRule type="containsText" dxfId="1050" priority="4366" operator="containsText" text="Válido">
      <formula>NOT(ISERROR(SEARCH("Válido",P24)))</formula>
    </cfRule>
    <cfRule type="containsText" dxfId="1049" priority="4367" operator="containsText" text="Inexequível">
      <formula>NOT(ISERROR(SEARCH("Inexequível",P24)))</formula>
    </cfRule>
    <cfRule type="aboveAverage" dxfId="1048" priority="4368" aboveAverage="0"/>
  </conditionalFormatting>
  <conditionalFormatting sqref="P37 P32:Q32 P33:P34">
    <cfRule type="cellIs" dxfId="1047" priority="4306" operator="lessThan">
      <formula>"K$25"</formula>
    </cfRule>
    <cfRule type="cellIs" dxfId="1046" priority="4307" operator="greaterThan">
      <formula>"J$25"</formula>
    </cfRule>
  </conditionalFormatting>
  <conditionalFormatting sqref="P37 P32:Q32 P33:P34">
    <cfRule type="cellIs" dxfId="1045" priority="4304" operator="lessThan">
      <formula>"K$25"</formula>
    </cfRule>
    <cfRule type="cellIs" dxfId="1044" priority="4305" operator="greaterThan">
      <formula>"J&amp;25"</formula>
    </cfRule>
  </conditionalFormatting>
  <conditionalFormatting sqref="P37 P32:Q32 P33:P34">
    <cfRule type="containsText" dxfId="1043" priority="4303" operator="containsText" text="Excessivamente elevado">
      <formula>NOT(ISERROR(SEARCH("Excessivamente elevado",P32)))</formula>
    </cfRule>
  </conditionalFormatting>
  <conditionalFormatting sqref="Q32">
    <cfRule type="containsText" priority="4308" operator="containsText" text="Excessivamente elevado">
      <formula>NOT(ISERROR(SEARCH("Excessivamente elevado",Q32)))</formula>
    </cfRule>
    <cfRule type="containsText" dxfId="1042" priority="4309" operator="containsText" text="Válido">
      <formula>NOT(ISERROR(SEARCH("Válido",Q32)))</formula>
    </cfRule>
    <cfRule type="containsText" dxfId="1041" priority="4310" operator="containsText" text="Inexequível">
      <formula>NOT(ISERROR(SEARCH("Inexequível",Q32)))</formula>
    </cfRule>
    <cfRule type="aboveAverage" dxfId="1040" priority="4311" aboveAverage="0"/>
  </conditionalFormatting>
  <conditionalFormatting sqref="P39:P46">
    <cfRule type="cellIs" dxfId="1039" priority="4158" operator="lessThan">
      <formula>"K$25"</formula>
    </cfRule>
    <cfRule type="cellIs" dxfId="1038" priority="4159" operator="greaterThan">
      <formula>"J$25"</formula>
    </cfRule>
  </conditionalFormatting>
  <conditionalFormatting sqref="P39:P46">
    <cfRule type="cellIs" dxfId="1037" priority="4156" operator="lessThan">
      <formula>"K$25"</formula>
    </cfRule>
    <cfRule type="cellIs" dxfId="1036" priority="4157" operator="greaterThan">
      <formula>"J&amp;25"</formula>
    </cfRule>
  </conditionalFormatting>
  <conditionalFormatting sqref="P39:P46">
    <cfRule type="containsText" dxfId="1035" priority="4155" operator="containsText" text="Excessivamente elevado">
      <formula>NOT(ISERROR(SEARCH("Excessivamente elevado",P39)))</formula>
    </cfRule>
  </conditionalFormatting>
  <conditionalFormatting sqref="P48:P55">
    <cfRule type="cellIs" dxfId="1034" priority="4149" operator="lessThan">
      <formula>"K$25"</formula>
    </cfRule>
    <cfRule type="cellIs" dxfId="1033" priority="4150" operator="greaterThan">
      <formula>"J$25"</formula>
    </cfRule>
  </conditionalFormatting>
  <conditionalFormatting sqref="P48:P55">
    <cfRule type="cellIs" dxfId="1032" priority="4147" operator="lessThan">
      <formula>"K$25"</formula>
    </cfRule>
    <cfRule type="cellIs" dxfId="1031" priority="4148" operator="greaterThan">
      <formula>"J&amp;25"</formula>
    </cfRule>
  </conditionalFormatting>
  <conditionalFormatting sqref="P48:P55">
    <cfRule type="containsText" dxfId="1030" priority="4146" operator="containsText" text="Excessivamente elevado">
      <formula>NOT(ISERROR(SEARCH("Excessivamente elevado",P48)))</formula>
    </cfRule>
  </conditionalFormatting>
  <conditionalFormatting sqref="P57:P64">
    <cfRule type="cellIs" dxfId="1029" priority="4140" operator="lessThan">
      <formula>"K$25"</formula>
    </cfRule>
    <cfRule type="cellIs" dxfId="1028" priority="4141" operator="greaterThan">
      <formula>"J$25"</formula>
    </cfRule>
  </conditionalFormatting>
  <conditionalFormatting sqref="P57:P64">
    <cfRule type="cellIs" dxfId="1027" priority="4138" operator="lessThan">
      <formula>"K$25"</formula>
    </cfRule>
    <cfRule type="cellIs" dxfId="1026" priority="4139" operator="greaterThan">
      <formula>"J&amp;25"</formula>
    </cfRule>
  </conditionalFormatting>
  <conditionalFormatting sqref="P57:P64">
    <cfRule type="containsText" dxfId="1025" priority="4137" operator="containsText" text="Excessivamente elevado">
      <formula>NOT(ISERROR(SEARCH("Excessivamente elevado",P57)))</formula>
    </cfRule>
  </conditionalFormatting>
  <conditionalFormatting sqref="Q21:Q22">
    <cfRule type="cellIs" dxfId="1024" priority="3974" operator="lessThan">
      <formula>"K$25"</formula>
    </cfRule>
    <cfRule type="cellIs" dxfId="1023" priority="3975" operator="greaterThan">
      <formula>"J$25"</formula>
    </cfRule>
  </conditionalFormatting>
  <conditionalFormatting sqref="Q21:Q22">
    <cfRule type="cellIs" dxfId="1022" priority="3972" operator="lessThan">
      <formula>"K$25"</formula>
    </cfRule>
    <cfRule type="cellIs" dxfId="1021" priority="3973" operator="greaterThan">
      <formula>"J&amp;25"</formula>
    </cfRule>
  </conditionalFormatting>
  <conditionalFormatting sqref="Q21:Q22">
    <cfRule type="containsText" dxfId="1020" priority="3971" operator="containsText" text="Excessivamente elevado">
      <formula>NOT(ISERROR(SEARCH("Excessivamente elevado",Q21)))</formula>
    </cfRule>
  </conditionalFormatting>
  <conditionalFormatting sqref="Q21:Q22">
    <cfRule type="containsText" priority="3976" operator="containsText" text="Excessivamente elevado">
      <formula>NOT(ISERROR(SEARCH("Excessivamente elevado",Q21)))</formula>
    </cfRule>
    <cfRule type="containsText" dxfId="1019" priority="3977" operator="containsText" text="Válido">
      <formula>NOT(ISERROR(SEARCH("Válido",Q21)))</formula>
    </cfRule>
    <cfRule type="containsText" dxfId="1018" priority="3978" operator="containsText" text="Inexequível">
      <formula>NOT(ISERROR(SEARCH("Inexequível",Q21)))</formula>
    </cfRule>
    <cfRule type="aboveAverage" dxfId="1017" priority="3979" aboveAverage="0"/>
  </conditionalFormatting>
  <conditionalFormatting sqref="Q39">
    <cfRule type="cellIs" dxfId="1016" priority="3937" operator="lessThan">
      <formula>"K$25"</formula>
    </cfRule>
    <cfRule type="cellIs" dxfId="1015" priority="3938" operator="greaterThan">
      <formula>"J$25"</formula>
    </cfRule>
  </conditionalFormatting>
  <conditionalFormatting sqref="Q39">
    <cfRule type="cellIs" dxfId="1014" priority="3935" operator="lessThan">
      <formula>"K$25"</formula>
    </cfRule>
    <cfRule type="cellIs" dxfId="1013" priority="3936" operator="greaterThan">
      <formula>"J&amp;25"</formula>
    </cfRule>
  </conditionalFormatting>
  <conditionalFormatting sqref="Q39">
    <cfRule type="containsText" dxfId="1012" priority="3934" operator="containsText" text="Excessivamente elevado">
      <formula>NOT(ISERROR(SEARCH("Excessivamente elevado",Q39)))</formula>
    </cfRule>
  </conditionalFormatting>
  <conditionalFormatting sqref="Q39">
    <cfRule type="containsText" priority="3939" operator="containsText" text="Excessivamente elevado">
      <formula>NOT(ISERROR(SEARCH("Excessivamente elevado",Q39)))</formula>
    </cfRule>
    <cfRule type="containsText" dxfId="1011" priority="3940" operator="containsText" text="Válido">
      <formula>NOT(ISERROR(SEARCH("Válido",Q39)))</formula>
    </cfRule>
    <cfRule type="containsText" dxfId="1010" priority="3941" operator="containsText" text="Inexequível">
      <formula>NOT(ISERROR(SEARCH("Inexequível",Q39)))</formula>
    </cfRule>
    <cfRule type="aboveAverage" dxfId="1009" priority="3942" aboveAverage="0"/>
  </conditionalFormatting>
  <conditionalFormatting sqref="R39">
    <cfRule type="cellIs" dxfId="1008" priority="3928" operator="lessThan">
      <formula>"K$25"</formula>
    </cfRule>
    <cfRule type="cellIs" dxfId="1007" priority="3929" operator="greaterThan">
      <formula>"J&amp;25"</formula>
    </cfRule>
  </conditionalFormatting>
  <conditionalFormatting sqref="R39">
    <cfRule type="containsText" dxfId="1006" priority="3927" operator="containsText" text="Excessivamente elevado">
      <formula>NOT(ISERROR(SEARCH("Excessivamente elevado",R39)))</formula>
    </cfRule>
  </conditionalFormatting>
  <conditionalFormatting sqref="R39">
    <cfRule type="containsText" priority="3930" operator="containsText" text="Excessivamente elevado">
      <formula>NOT(ISERROR(SEARCH("Excessivamente elevado",R39)))</formula>
    </cfRule>
    <cfRule type="containsText" dxfId="1005" priority="3931" operator="containsText" text="Válido">
      <formula>NOT(ISERROR(SEARCH("Válido",R39)))</formula>
    </cfRule>
    <cfRule type="containsText" dxfId="1004" priority="3932" operator="containsText" text="Inexequível">
      <formula>NOT(ISERROR(SEARCH("Inexequível",R39)))</formula>
    </cfRule>
    <cfRule type="aboveAverage" dxfId="1003" priority="3933" aboveAverage="0"/>
  </conditionalFormatting>
  <conditionalFormatting sqref="R39">
    <cfRule type="cellIs" dxfId="1002" priority="3921" operator="lessThan">
      <formula>"K$25"</formula>
    </cfRule>
    <cfRule type="cellIs" dxfId="1001" priority="3922" operator="greaterThan">
      <formula>"J&amp;25"</formula>
    </cfRule>
  </conditionalFormatting>
  <conditionalFormatting sqref="R39">
    <cfRule type="containsText" dxfId="1000" priority="3920" operator="containsText" text="Excessivamente elevado">
      <formula>NOT(ISERROR(SEARCH("Excessivamente elevado",R39)))</formula>
    </cfRule>
  </conditionalFormatting>
  <conditionalFormatting sqref="R39">
    <cfRule type="containsText" priority="3923" operator="containsText" text="Excessivamente elevado">
      <formula>NOT(ISERROR(SEARCH("Excessivamente elevado",R39)))</formula>
    </cfRule>
    <cfRule type="containsText" dxfId="999" priority="3924" operator="containsText" text="Válido">
      <formula>NOT(ISERROR(SEARCH("Válido",R39)))</formula>
    </cfRule>
    <cfRule type="containsText" dxfId="998" priority="3925" operator="containsText" text="Inexequível">
      <formula>NOT(ISERROR(SEARCH("Inexequível",R39)))</formula>
    </cfRule>
    <cfRule type="aboveAverage" dxfId="997" priority="3926" aboveAverage="0"/>
  </conditionalFormatting>
  <conditionalFormatting sqref="Q45:Q46">
    <cfRule type="cellIs" dxfId="996" priority="3592" operator="lessThan">
      <formula>"K$25"</formula>
    </cfRule>
    <cfRule type="cellIs" dxfId="995" priority="3593" operator="greaterThan">
      <formula>"J$25"</formula>
    </cfRule>
  </conditionalFormatting>
  <conditionalFormatting sqref="Q45:Q46">
    <cfRule type="cellIs" dxfId="994" priority="3590" operator="lessThan">
      <formula>"K$25"</formula>
    </cfRule>
    <cfRule type="cellIs" dxfId="993" priority="3591" operator="greaterThan">
      <formula>"J&amp;25"</formula>
    </cfRule>
  </conditionalFormatting>
  <conditionalFormatting sqref="Q45:Q46">
    <cfRule type="containsText" dxfId="992" priority="3589" operator="containsText" text="Excessivamente elevado">
      <formula>NOT(ISERROR(SEARCH("Excessivamente elevado",Q45)))</formula>
    </cfRule>
  </conditionalFormatting>
  <conditionalFormatting sqref="Q45:Q46">
    <cfRule type="containsText" priority="3594" operator="containsText" text="Excessivamente elevado">
      <formula>NOT(ISERROR(SEARCH("Excessivamente elevado",Q45)))</formula>
    </cfRule>
    <cfRule type="containsText" dxfId="991" priority="3595" operator="containsText" text="Válido">
      <formula>NOT(ISERROR(SEARCH("Válido",Q45)))</formula>
    </cfRule>
    <cfRule type="containsText" dxfId="990" priority="3596" operator="containsText" text="Inexequível">
      <formula>NOT(ISERROR(SEARCH("Inexequível",Q45)))</formula>
    </cfRule>
    <cfRule type="aboveAverage" dxfId="989" priority="3597" aboveAverage="0"/>
  </conditionalFormatting>
  <conditionalFormatting sqref="Q182">
    <cfRule type="cellIs" dxfId="988" priority="3301" operator="lessThan">
      <formula>"K$25"</formula>
    </cfRule>
    <cfRule type="cellIs" dxfId="987" priority="3302" operator="greaterThan">
      <formula>"J$25"</formula>
    </cfRule>
  </conditionalFormatting>
  <conditionalFormatting sqref="Q182">
    <cfRule type="cellIs" dxfId="986" priority="3299" operator="lessThan">
      <formula>"K$25"</formula>
    </cfRule>
    <cfRule type="cellIs" dxfId="985" priority="3300" operator="greaterThan">
      <formula>"J&amp;25"</formula>
    </cfRule>
  </conditionalFormatting>
  <conditionalFormatting sqref="Q182">
    <cfRule type="containsText" dxfId="984" priority="3298" operator="containsText" text="Excessivamente elevado">
      <formula>NOT(ISERROR(SEARCH("Excessivamente elevado",Q182)))</formula>
    </cfRule>
  </conditionalFormatting>
  <conditionalFormatting sqref="Q182">
    <cfRule type="containsText" dxfId="983" priority="3297" operator="containsText" text="Excessivamente elevado">
      <formula>NOT(ISERROR(SEARCH("Excessivamente elevado",Q182)))</formula>
    </cfRule>
  </conditionalFormatting>
  <conditionalFormatting sqref="Q182">
    <cfRule type="cellIs" dxfId="982" priority="3295" operator="lessThan">
      <formula>"K$25"</formula>
    </cfRule>
    <cfRule type="cellIs" dxfId="981" priority="3296" operator="greaterThan">
      <formula>"J$25"</formula>
    </cfRule>
  </conditionalFormatting>
  <conditionalFormatting sqref="Q182">
    <cfRule type="cellIs" dxfId="980" priority="3293" operator="lessThan">
      <formula>"K$25"</formula>
    </cfRule>
    <cfRule type="cellIs" dxfId="979" priority="3294" operator="greaterThan">
      <formula>"J&amp;25"</formula>
    </cfRule>
  </conditionalFormatting>
  <conditionalFormatting sqref="Q182">
    <cfRule type="containsText" priority="3311" operator="containsText" text="Excessivamente elevado">
      <formula>NOT(ISERROR(SEARCH("Excessivamente elevado",Q182)))</formula>
    </cfRule>
    <cfRule type="containsText" dxfId="978" priority="3312" operator="containsText" text="Válido">
      <formula>NOT(ISERROR(SEARCH("Válido",Q182)))</formula>
    </cfRule>
    <cfRule type="containsText" dxfId="977" priority="3313" operator="containsText" text="Inexequível">
      <formula>NOT(ISERROR(SEARCH("Inexequível",Q182)))</formula>
    </cfRule>
    <cfRule type="aboveAverage" dxfId="976" priority="3314" aboveAverage="0"/>
  </conditionalFormatting>
  <conditionalFormatting sqref="P217:R217">
    <cfRule type="containsText" dxfId="975" priority="3261" operator="containsText" text="Excessivamente elevado">
      <formula>NOT(ISERROR(SEARCH("Excessivamente elevado",P217)))</formula>
    </cfRule>
  </conditionalFormatting>
  <conditionalFormatting sqref="Q189">
    <cfRule type="cellIs" dxfId="974" priority="3162" operator="lessThan">
      <formula>"K$25"</formula>
    </cfRule>
    <cfRule type="cellIs" dxfId="973" priority="3163" operator="greaterThan">
      <formula>"J$25"</formula>
    </cfRule>
  </conditionalFormatting>
  <conditionalFormatting sqref="Q189:R189">
    <cfRule type="cellIs" dxfId="972" priority="3160" operator="lessThan">
      <formula>"K$25"</formula>
    </cfRule>
    <cfRule type="cellIs" dxfId="971" priority="3161" operator="greaterThan">
      <formula>"J&amp;25"</formula>
    </cfRule>
  </conditionalFormatting>
  <conditionalFormatting sqref="Q189:R189">
    <cfRule type="containsText" dxfId="970" priority="3159" operator="containsText" text="Excessivamente elevado">
      <formula>NOT(ISERROR(SEARCH("Excessivamente elevado",Q189)))</formula>
    </cfRule>
  </conditionalFormatting>
  <conditionalFormatting sqref="Q189">
    <cfRule type="containsText" dxfId="969" priority="3158" operator="containsText" text="Excessivamente elevado">
      <formula>NOT(ISERROR(SEARCH("Excessivamente elevado",Q189)))</formula>
    </cfRule>
  </conditionalFormatting>
  <conditionalFormatting sqref="Q189">
    <cfRule type="cellIs" dxfId="968" priority="3156" operator="lessThan">
      <formula>"K$25"</formula>
    </cfRule>
    <cfRule type="cellIs" dxfId="967" priority="3157" operator="greaterThan">
      <formula>"J$25"</formula>
    </cfRule>
  </conditionalFormatting>
  <conditionalFormatting sqref="Q189">
    <cfRule type="cellIs" dxfId="966" priority="3154" operator="lessThan">
      <formula>"K$25"</formula>
    </cfRule>
    <cfRule type="cellIs" dxfId="965" priority="3155" operator="greaterThan">
      <formula>"J&amp;25"</formula>
    </cfRule>
  </conditionalFormatting>
  <conditionalFormatting sqref="R189">
    <cfRule type="cellIs" dxfId="964" priority="3152" operator="lessThan">
      <formula>"K$25"</formula>
    </cfRule>
    <cfRule type="cellIs" dxfId="963" priority="3153" operator="greaterThan">
      <formula>"J&amp;25"</formula>
    </cfRule>
  </conditionalFormatting>
  <conditionalFormatting sqref="R189">
    <cfRule type="containsText" dxfId="962" priority="3151" operator="containsText" text="Excessivamente elevado">
      <formula>NOT(ISERROR(SEARCH("Excessivamente elevado",R189)))</formula>
    </cfRule>
  </conditionalFormatting>
  <conditionalFormatting sqref="Q189">
    <cfRule type="containsText" priority="3172" operator="containsText" text="Excessivamente elevado">
      <formula>NOT(ISERROR(SEARCH("Excessivamente elevado",Q189)))</formula>
    </cfRule>
    <cfRule type="containsText" dxfId="961" priority="3173" operator="containsText" text="Válido">
      <formula>NOT(ISERROR(SEARCH("Válido",Q189)))</formula>
    </cfRule>
    <cfRule type="containsText" dxfId="960" priority="3174" operator="containsText" text="Inexequível">
      <formula>NOT(ISERROR(SEARCH("Inexequível",Q189)))</formula>
    </cfRule>
    <cfRule type="aboveAverage" dxfId="959" priority="3175" aboveAverage="0"/>
  </conditionalFormatting>
  <conditionalFormatting sqref="R189">
    <cfRule type="containsText" priority="3176" operator="containsText" text="Excessivamente elevado">
      <formula>NOT(ISERROR(SEARCH("Excessivamente elevado",R189)))</formula>
    </cfRule>
    <cfRule type="containsText" dxfId="958" priority="3177" operator="containsText" text="Válido">
      <formula>NOT(ISERROR(SEARCH("Válido",R189)))</formula>
    </cfRule>
    <cfRule type="containsText" dxfId="957" priority="3178" operator="containsText" text="Inexequível">
      <formula>NOT(ISERROR(SEARCH("Inexequível",R189)))</formula>
    </cfRule>
    <cfRule type="aboveAverage" dxfId="956" priority="3179" aboveAverage="0"/>
  </conditionalFormatting>
  <conditionalFormatting sqref="R197">
    <cfRule type="cellIs" dxfId="955" priority="3034" operator="lessThan">
      <formula>"K$25"</formula>
    </cfRule>
    <cfRule type="cellIs" dxfId="954" priority="3035" operator="greaterThan">
      <formula>"J&amp;25"</formula>
    </cfRule>
  </conditionalFormatting>
  <conditionalFormatting sqref="R197">
    <cfRule type="containsText" dxfId="953" priority="3033" operator="containsText" text="Excessivamente elevado">
      <formula>NOT(ISERROR(SEARCH("Excessivamente elevado",R197)))</formula>
    </cfRule>
  </conditionalFormatting>
  <conditionalFormatting sqref="R197">
    <cfRule type="containsText" priority="3042" operator="containsText" text="Excessivamente elevado">
      <formula>NOT(ISERROR(SEARCH("Excessivamente elevado",R197)))</formula>
    </cfRule>
    <cfRule type="containsText" dxfId="952" priority="3043" operator="containsText" text="Válido">
      <formula>NOT(ISERROR(SEARCH("Válido",R197)))</formula>
    </cfRule>
    <cfRule type="containsText" dxfId="951" priority="3044" operator="containsText" text="Inexequível">
      <formula>NOT(ISERROR(SEARCH("Inexequível",R197)))</formula>
    </cfRule>
    <cfRule type="aboveAverage" dxfId="950" priority="3045" aboveAverage="0"/>
  </conditionalFormatting>
  <conditionalFormatting sqref="R101">
    <cfRule type="cellIs" dxfId="949" priority="2838" operator="lessThan">
      <formula>"K$25"</formula>
    </cfRule>
    <cfRule type="cellIs" dxfId="948" priority="2839" operator="greaterThan">
      <formula>"J&amp;25"</formula>
    </cfRule>
  </conditionalFormatting>
  <conditionalFormatting sqref="R101">
    <cfRule type="containsText" dxfId="947" priority="2837" operator="containsText" text="Excessivamente elevado">
      <formula>NOT(ISERROR(SEARCH("Excessivamente elevado",R101)))</formula>
    </cfRule>
  </conditionalFormatting>
  <conditionalFormatting sqref="R101">
    <cfRule type="containsText" priority="2846" operator="containsText" text="Excessivamente elevado">
      <formula>NOT(ISERROR(SEARCH("Excessivamente elevado",R101)))</formula>
    </cfRule>
    <cfRule type="containsText" dxfId="946" priority="2847" operator="containsText" text="Válido">
      <formula>NOT(ISERROR(SEARCH("Válido",R101)))</formula>
    </cfRule>
    <cfRule type="containsText" dxfId="945" priority="2848" operator="containsText" text="Inexequível">
      <formula>NOT(ISERROR(SEARCH("Inexequível",R101)))</formula>
    </cfRule>
    <cfRule type="aboveAverage" dxfId="944" priority="2849" aboveAverage="0"/>
  </conditionalFormatting>
  <conditionalFormatting sqref="Q149">
    <cfRule type="cellIs" dxfId="943" priority="2804" operator="lessThan">
      <formula>"K$25"</formula>
    </cfRule>
    <cfRule type="cellIs" dxfId="942" priority="2805" operator="greaterThan">
      <formula>"J$25"</formula>
    </cfRule>
  </conditionalFormatting>
  <conditionalFormatting sqref="Q149:R149">
    <cfRule type="cellIs" dxfId="941" priority="2802" operator="lessThan">
      <formula>"K$25"</formula>
    </cfRule>
    <cfRule type="cellIs" dxfId="940" priority="2803" operator="greaterThan">
      <formula>"J&amp;25"</formula>
    </cfRule>
  </conditionalFormatting>
  <conditionalFormatting sqref="Q149:R149">
    <cfRule type="containsText" dxfId="939" priority="2801" operator="containsText" text="Excessivamente elevado">
      <formula>NOT(ISERROR(SEARCH("Excessivamente elevado",Q149)))</formula>
    </cfRule>
  </conditionalFormatting>
  <conditionalFormatting sqref="Q149">
    <cfRule type="containsText" dxfId="938" priority="2800" operator="containsText" text="Excessivamente elevado">
      <formula>NOT(ISERROR(SEARCH("Excessivamente elevado",Q149)))</formula>
    </cfRule>
  </conditionalFormatting>
  <conditionalFormatting sqref="Q149">
    <cfRule type="cellIs" dxfId="937" priority="2798" operator="lessThan">
      <formula>"K$25"</formula>
    </cfRule>
    <cfRule type="cellIs" dxfId="936" priority="2799" operator="greaterThan">
      <formula>"J$25"</formula>
    </cfRule>
  </conditionalFormatting>
  <conditionalFormatting sqref="Q149">
    <cfRule type="cellIs" dxfId="935" priority="2796" operator="lessThan">
      <formula>"K$25"</formula>
    </cfRule>
    <cfRule type="cellIs" dxfId="934" priority="2797" operator="greaterThan">
      <formula>"J&amp;25"</formula>
    </cfRule>
  </conditionalFormatting>
  <conditionalFormatting sqref="R149">
    <cfRule type="cellIs" dxfId="933" priority="2794" operator="lessThan">
      <formula>"K$25"</formula>
    </cfRule>
    <cfRule type="cellIs" dxfId="932" priority="2795" operator="greaterThan">
      <formula>"J&amp;25"</formula>
    </cfRule>
  </conditionalFormatting>
  <conditionalFormatting sqref="R149">
    <cfRule type="containsText" dxfId="931" priority="2793" operator="containsText" text="Excessivamente elevado">
      <formula>NOT(ISERROR(SEARCH("Excessivamente elevado",R149)))</formula>
    </cfRule>
  </conditionalFormatting>
  <conditionalFormatting sqref="Q149">
    <cfRule type="containsText" priority="2814" operator="containsText" text="Excessivamente elevado">
      <formula>NOT(ISERROR(SEARCH("Excessivamente elevado",Q149)))</formula>
    </cfRule>
    <cfRule type="containsText" dxfId="930" priority="2815" operator="containsText" text="Válido">
      <formula>NOT(ISERROR(SEARCH("Válido",Q149)))</formula>
    </cfRule>
    <cfRule type="containsText" dxfId="929" priority="2816" operator="containsText" text="Inexequível">
      <formula>NOT(ISERROR(SEARCH("Inexequível",Q149)))</formula>
    </cfRule>
    <cfRule type="aboveAverage" dxfId="928" priority="2817" aboveAverage="0"/>
  </conditionalFormatting>
  <conditionalFormatting sqref="R149">
    <cfRule type="containsText" priority="2818" operator="containsText" text="Excessivamente elevado">
      <formula>NOT(ISERROR(SEARCH("Excessivamente elevado",R149)))</formula>
    </cfRule>
    <cfRule type="containsText" dxfId="927" priority="2819" operator="containsText" text="Válido">
      <formula>NOT(ISERROR(SEARCH("Válido",R149)))</formula>
    </cfRule>
    <cfRule type="containsText" dxfId="926" priority="2820" operator="containsText" text="Inexequível">
      <formula>NOT(ISERROR(SEARCH("Inexequível",R149)))</formula>
    </cfRule>
    <cfRule type="aboveAverage" dxfId="925" priority="2821" aboveAverage="0"/>
  </conditionalFormatting>
  <conditionalFormatting sqref="Q115">
    <cfRule type="cellIs" dxfId="924" priority="2692" operator="lessThan">
      <formula>"K$25"</formula>
    </cfRule>
    <cfRule type="cellIs" dxfId="923" priority="2693" operator="greaterThan">
      <formula>"J$25"</formula>
    </cfRule>
  </conditionalFormatting>
  <conditionalFormatting sqref="Q115">
    <cfRule type="cellIs" dxfId="922" priority="2690" operator="lessThan">
      <formula>"K$25"</formula>
    </cfRule>
    <cfRule type="cellIs" dxfId="921" priority="2691" operator="greaterThan">
      <formula>"J&amp;25"</formula>
    </cfRule>
  </conditionalFormatting>
  <conditionalFormatting sqref="Q115">
    <cfRule type="containsText" dxfId="920" priority="2689" operator="containsText" text="Excessivamente elevado">
      <formula>NOT(ISERROR(SEARCH("Excessivamente elevado",Q115)))</formula>
    </cfRule>
  </conditionalFormatting>
  <conditionalFormatting sqref="Q115">
    <cfRule type="containsText" dxfId="919" priority="2688" operator="containsText" text="Excessivamente elevado">
      <formula>NOT(ISERROR(SEARCH("Excessivamente elevado",Q115)))</formula>
    </cfRule>
  </conditionalFormatting>
  <conditionalFormatting sqref="Q115">
    <cfRule type="cellIs" dxfId="918" priority="2686" operator="lessThan">
      <formula>"K$25"</formula>
    </cfRule>
    <cfRule type="cellIs" dxfId="917" priority="2687" operator="greaterThan">
      <formula>"J$25"</formula>
    </cfRule>
  </conditionalFormatting>
  <conditionalFormatting sqref="Q115">
    <cfRule type="cellIs" dxfId="916" priority="2684" operator="lessThan">
      <formula>"K$25"</formula>
    </cfRule>
    <cfRule type="cellIs" dxfId="915" priority="2685" operator="greaterThan">
      <formula>"J&amp;25"</formula>
    </cfRule>
  </conditionalFormatting>
  <conditionalFormatting sqref="Q115">
    <cfRule type="containsText" priority="2702" operator="containsText" text="Excessivamente elevado">
      <formula>NOT(ISERROR(SEARCH("Excessivamente elevado",Q115)))</formula>
    </cfRule>
    <cfRule type="containsText" dxfId="914" priority="2703" operator="containsText" text="Válido">
      <formula>NOT(ISERROR(SEARCH("Válido",Q115)))</formula>
    </cfRule>
    <cfRule type="containsText" dxfId="913" priority="2704" operator="containsText" text="Inexequível">
      <formula>NOT(ISERROR(SEARCH("Inexequível",Q115)))</formula>
    </cfRule>
    <cfRule type="aboveAverage" dxfId="912" priority="2705" aboveAverage="0"/>
  </conditionalFormatting>
  <conditionalFormatting sqref="Q124">
    <cfRule type="cellIs" dxfId="911" priority="2652" operator="lessThan">
      <formula>"K$25"</formula>
    </cfRule>
    <cfRule type="cellIs" dxfId="910" priority="2653" operator="greaterThan">
      <formula>"J$25"</formula>
    </cfRule>
  </conditionalFormatting>
  <conditionalFormatting sqref="Q124">
    <cfRule type="cellIs" dxfId="909" priority="2650" operator="lessThan">
      <formula>"K$25"</formula>
    </cfRule>
    <cfRule type="cellIs" dxfId="908" priority="2651" operator="greaterThan">
      <formula>"J&amp;25"</formula>
    </cfRule>
  </conditionalFormatting>
  <conditionalFormatting sqref="Q124">
    <cfRule type="containsText" dxfId="907" priority="2649" operator="containsText" text="Excessivamente elevado">
      <formula>NOT(ISERROR(SEARCH("Excessivamente elevado",Q124)))</formula>
    </cfRule>
  </conditionalFormatting>
  <conditionalFormatting sqref="Q124">
    <cfRule type="containsText" dxfId="906" priority="2648" operator="containsText" text="Excessivamente elevado">
      <formula>NOT(ISERROR(SEARCH("Excessivamente elevado",Q124)))</formula>
    </cfRule>
  </conditionalFormatting>
  <conditionalFormatting sqref="Q124">
    <cfRule type="cellIs" dxfId="905" priority="2646" operator="lessThan">
      <formula>"K$25"</formula>
    </cfRule>
    <cfRule type="cellIs" dxfId="904" priority="2647" operator="greaterThan">
      <formula>"J$25"</formula>
    </cfRule>
  </conditionalFormatting>
  <conditionalFormatting sqref="Q124">
    <cfRule type="cellIs" dxfId="903" priority="2644" operator="lessThan">
      <formula>"K$25"</formula>
    </cfRule>
    <cfRule type="cellIs" dxfId="902" priority="2645" operator="greaterThan">
      <formula>"J&amp;25"</formula>
    </cfRule>
  </conditionalFormatting>
  <conditionalFormatting sqref="Q124">
    <cfRule type="containsText" priority="2662" operator="containsText" text="Excessivamente elevado">
      <formula>NOT(ISERROR(SEARCH("Excessivamente elevado",Q124)))</formula>
    </cfRule>
    <cfRule type="containsText" dxfId="901" priority="2663" operator="containsText" text="Válido">
      <formula>NOT(ISERROR(SEARCH("Válido",Q124)))</formula>
    </cfRule>
    <cfRule type="containsText" dxfId="900" priority="2664" operator="containsText" text="Inexequível">
      <formula>NOT(ISERROR(SEARCH("Inexequível",Q124)))</formula>
    </cfRule>
    <cfRule type="aboveAverage" dxfId="899" priority="2665" aboveAverage="0"/>
  </conditionalFormatting>
  <conditionalFormatting sqref="Q126 Q132">
    <cfRule type="cellIs" dxfId="898" priority="2603" operator="lessThan">
      <formula>"K$25"</formula>
    </cfRule>
    <cfRule type="cellIs" dxfId="897" priority="2604" operator="greaterThan">
      <formula>"J$25"</formula>
    </cfRule>
  </conditionalFormatting>
  <conditionalFormatting sqref="Q126:R126 Q132">
    <cfRule type="cellIs" dxfId="896" priority="2601" operator="lessThan">
      <formula>"K$25"</formula>
    </cfRule>
    <cfRule type="cellIs" dxfId="895" priority="2602" operator="greaterThan">
      <formula>"J&amp;25"</formula>
    </cfRule>
  </conditionalFormatting>
  <conditionalFormatting sqref="Q126:R126 Q132">
    <cfRule type="containsText" dxfId="894" priority="2600" operator="containsText" text="Excessivamente elevado">
      <formula>NOT(ISERROR(SEARCH("Excessivamente elevado",Q126)))</formula>
    </cfRule>
  </conditionalFormatting>
  <conditionalFormatting sqref="Q132">
    <cfRule type="containsText" dxfId="893" priority="2599" operator="containsText" text="Excessivamente elevado">
      <formula>NOT(ISERROR(SEARCH("Excessivamente elevado",Q132)))</formula>
    </cfRule>
  </conditionalFormatting>
  <conditionalFormatting sqref="Q132">
    <cfRule type="cellIs" dxfId="892" priority="2597" operator="lessThan">
      <formula>"K$25"</formula>
    </cfRule>
    <cfRule type="cellIs" dxfId="891" priority="2598" operator="greaterThan">
      <formula>"J$25"</formula>
    </cfRule>
  </conditionalFormatting>
  <conditionalFormatting sqref="Q132">
    <cfRule type="cellIs" dxfId="890" priority="2595" operator="lessThan">
      <formula>"K$25"</formula>
    </cfRule>
    <cfRule type="cellIs" dxfId="889" priority="2596" operator="greaterThan">
      <formula>"J&amp;25"</formula>
    </cfRule>
  </conditionalFormatting>
  <conditionalFormatting sqref="Q126">
    <cfRule type="containsText" priority="2605" operator="containsText" text="Excessivamente elevado">
      <formula>NOT(ISERROR(SEARCH("Excessivamente elevado",Q126)))</formula>
    </cfRule>
    <cfRule type="containsText" dxfId="888" priority="2606" operator="containsText" text="Válido">
      <formula>NOT(ISERROR(SEARCH("Válido",Q126)))</formula>
    </cfRule>
    <cfRule type="containsText" dxfId="887" priority="2607" operator="containsText" text="Inexequível">
      <formula>NOT(ISERROR(SEARCH("Inexequível",Q126)))</formula>
    </cfRule>
    <cfRule type="aboveAverage" dxfId="886" priority="2608" aboveAverage="0"/>
  </conditionalFormatting>
  <conditionalFormatting sqref="R126">
    <cfRule type="containsText" priority="2609" operator="containsText" text="Excessivamente elevado">
      <formula>NOT(ISERROR(SEARCH("Excessivamente elevado",R126)))</formula>
    </cfRule>
    <cfRule type="containsText" dxfId="885" priority="2610" operator="containsText" text="Válido">
      <formula>NOT(ISERROR(SEARCH("Válido",R126)))</formula>
    </cfRule>
    <cfRule type="containsText" dxfId="884" priority="2611" operator="containsText" text="Inexequível">
      <formula>NOT(ISERROR(SEARCH("Inexequível",R126)))</formula>
    </cfRule>
    <cfRule type="aboveAverage" dxfId="883" priority="2612" aboveAverage="0"/>
  </conditionalFormatting>
  <conditionalFormatting sqref="Q132">
    <cfRule type="containsText" priority="2613" operator="containsText" text="Excessivamente elevado">
      <formula>NOT(ISERROR(SEARCH("Excessivamente elevado",Q132)))</formula>
    </cfRule>
    <cfRule type="containsText" dxfId="882" priority="2614" operator="containsText" text="Válido">
      <formula>NOT(ISERROR(SEARCH("Válido",Q132)))</formula>
    </cfRule>
    <cfRule type="containsText" dxfId="881" priority="2615" operator="containsText" text="Inexequível">
      <formula>NOT(ISERROR(SEARCH("Inexequível",Q132)))</formula>
    </cfRule>
    <cfRule type="aboveAverage" dxfId="880" priority="2616" aboveAverage="0"/>
  </conditionalFormatting>
  <conditionalFormatting sqref="Q99">
    <cfRule type="cellIs" dxfId="879" priority="2354" operator="lessThan">
      <formula>"K$25"</formula>
    </cfRule>
    <cfRule type="cellIs" dxfId="878" priority="2355" operator="greaterThan">
      <formula>"J$25"</formula>
    </cfRule>
  </conditionalFormatting>
  <conditionalFormatting sqref="Q99">
    <cfRule type="cellIs" dxfId="877" priority="2352" operator="lessThan">
      <formula>"K$25"</formula>
    </cfRule>
    <cfRule type="cellIs" dxfId="876" priority="2353" operator="greaterThan">
      <formula>"J&amp;25"</formula>
    </cfRule>
  </conditionalFormatting>
  <conditionalFormatting sqref="Q99">
    <cfRule type="containsText" dxfId="875" priority="2351" operator="containsText" text="Excessivamente elevado">
      <formula>NOT(ISERROR(SEARCH("Excessivamente elevado",Q99)))</formula>
    </cfRule>
  </conditionalFormatting>
  <conditionalFormatting sqref="Q99">
    <cfRule type="containsText" priority="2356" operator="containsText" text="Excessivamente elevado">
      <formula>NOT(ISERROR(SEARCH("Excessivamente elevado",Q99)))</formula>
    </cfRule>
    <cfRule type="containsText" dxfId="874" priority="2357" operator="containsText" text="Válido">
      <formula>NOT(ISERROR(SEARCH("Válido",Q99)))</formula>
    </cfRule>
    <cfRule type="containsText" dxfId="873" priority="2358" operator="containsText" text="Inexequível">
      <formula>NOT(ISERROR(SEARCH("Inexequível",Q99)))</formula>
    </cfRule>
    <cfRule type="aboveAverage" dxfId="872" priority="2359" aboveAverage="0"/>
  </conditionalFormatting>
  <conditionalFormatting sqref="P66:P73">
    <cfRule type="cellIs" dxfId="871" priority="1672" operator="lessThan">
      <formula>"K$25"</formula>
    </cfRule>
    <cfRule type="cellIs" dxfId="870" priority="1673" operator="greaterThan">
      <formula>"J$25"</formula>
    </cfRule>
  </conditionalFormatting>
  <conditionalFormatting sqref="P66:P73">
    <cfRule type="cellIs" dxfId="869" priority="1670" operator="lessThan">
      <formula>"K$25"</formula>
    </cfRule>
    <cfRule type="cellIs" dxfId="868" priority="1671" operator="greaterThan">
      <formula>"J&amp;25"</formula>
    </cfRule>
  </conditionalFormatting>
  <conditionalFormatting sqref="P66:P73">
    <cfRule type="containsText" dxfId="867" priority="1669" operator="containsText" text="Excessivamente elevado">
      <formula>NOT(ISERROR(SEARCH("Excessivamente elevado",P66)))</formula>
    </cfRule>
  </conditionalFormatting>
  <conditionalFormatting sqref="P66:P73">
    <cfRule type="containsText" priority="1674" operator="containsText" text="Excessivamente elevado">
      <formula>NOT(ISERROR(SEARCH("Excessivamente elevado",P66)))</formula>
    </cfRule>
    <cfRule type="containsText" dxfId="866" priority="1675" operator="containsText" text="Válido">
      <formula>NOT(ISERROR(SEARCH("Válido",P66)))</formula>
    </cfRule>
    <cfRule type="containsText" dxfId="865" priority="1676" operator="containsText" text="Inexequível">
      <formula>NOT(ISERROR(SEARCH("Inexequível",P66)))</formula>
    </cfRule>
    <cfRule type="aboveAverage" dxfId="864" priority="1677" aboveAverage="0"/>
  </conditionalFormatting>
  <conditionalFormatting sqref="P75:P80">
    <cfRule type="cellIs" dxfId="863" priority="1663" operator="lessThan">
      <formula>"K$25"</formula>
    </cfRule>
    <cfRule type="cellIs" dxfId="862" priority="1664" operator="greaterThan">
      <formula>"J$25"</formula>
    </cfRule>
  </conditionalFormatting>
  <conditionalFormatting sqref="P75:P80">
    <cfRule type="cellIs" dxfId="861" priority="1661" operator="lessThan">
      <formula>"K$25"</formula>
    </cfRule>
    <cfRule type="cellIs" dxfId="860" priority="1662" operator="greaterThan">
      <formula>"J&amp;25"</formula>
    </cfRule>
  </conditionalFormatting>
  <conditionalFormatting sqref="P75:P80">
    <cfRule type="containsText" dxfId="859" priority="1660" operator="containsText" text="Excessivamente elevado">
      <formula>NOT(ISERROR(SEARCH("Excessivamente elevado",P75)))</formula>
    </cfRule>
  </conditionalFormatting>
  <conditionalFormatting sqref="P75:P80">
    <cfRule type="containsText" priority="1665" operator="containsText" text="Excessivamente elevado">
      <formula>NOT(ISERROR(SEARCH("Excessivamente elevado",P75)))</formula>
    </cfRule>
    <cfRule type="containsText" dxfId="858" priority="1666" operator="containsText" text="Válido">
      <formula>NOT(ISERROR(SEARCH("Válido",P75)))</formula>
    </cfRule>
    <cfRule type="containsText" dxfId="857" priority="1667" operator="containsText" text="Inexequível">
      <formula>NOT(ISERROR(SEARCH("Inexequível",P75)))</formula>
    </cfRule>
    <cfRule type="aboveAverage" dxfId="856" priority="1668" aboveAverage="0"/>
  </conditionalFormatting>
  <conditionalFormatting sqref="P82:P90">
    <cfRule type="cellIs" dxfId="855" priority="1631" operator="lessThan">
      <formula>"K$25"</formula>
    </cfRule>
    <cfRule type="cellIs" dxfId="854" priority="1632" operator="greaterThan">
      <formula>"J$25"</formula>
    </cfRule>
  </conditionalFormatting>
  <conditionalFormatting sqref="P82:P90">
    <cfRule type="cellIs" dxfId="853" priority="1629" operator="lessThan">
      <formula>"K$25"</formula>
    </cfRule>
    <cfRule type="cellIs" dxfId="852" priority="1630" operator="greaterThan">
      <formula>"J&amp;25"</formula>
    </cfRule>
  </conditionalFormatting>
  <conditionalFormatting sqref="P82:P90">
    <cfRule type="containsText" dxfId="851" priority="1628" operator="containsText" text="Excessivamente elevado">
      <formula>NOT(ISERROR(SEARCH("Excessivamente elevado",P82)))</formula>
    </cfRule>
  </conditionalFormatting>
  <conditionalFormatting sqref="P82:P90">
    <cfRule type="containsText" priority="1633" operator="containsText" text="Excessivamente elevado">
      <formula>NOT(ISERROR(SEARCH("Excessivamente elevado",P82)))</formula>
    </cfRule>
    <cfRule type="containsText" dxfId="850" priority="1634" operator="containsText" text="Válido">
      <formula>NOT(ISERROR(SEARCH("Válido",P82)))</formula>
    </cfRule>
    <cfRule type="containsText" dxfId="849" priority="1635" operator="containsText" text="Inexequível">
      <formula>NOT(ISERROR(SEARCH("Inexequível",P82)))</formula>
    </cfRule>
    <cfRule type="aboveAverage" dxfId="848" priority="1636" aboveAverage="0"/>
  </conditionalFormatting>
  <conditionalFormatting sqref="P92:P99">
    <cfRule type="cellIs" dxfId="847" priority="1599" operator="lessThan">
      <formula>"K$25"</formula>
    </cfRule>
    <cfRule type="cellIs" dxfId="846" priority="1600" operator="greaterThan">
      <formula>"J$25"</formula>
    </cfRule>
  </conditionalFormatting>
  <conditionalFormatting sqref="P92:P99">
    <cfRule type="cellIs" dxfId="845" priority="1597" operator="lessThan">
      <formula>"K$25"</formula>
    </cfRule>
    <cfRule type="cellIs" dxfId="844" priority="1598" operator="greaterThan">
      <formula>"J&amp;25"</formula>
    </cfRule>
  </conditionalFormatting>
  <conditionalFormatting sqref="P92:P99">
    <cfRule type="containsText" dxfId="843" priority="1596" operator="containsText" text="Excessivamente elevado">
      <formula>NOT(ISERROR(SEARCH("Excessivamente elevado",P92)))</formula>
    </cfRule>
  </conditionalFormatting>
  <conditionalFormatting sqref="P92:P99">
    <cfRule type="containsText" priority="1601" operator="containsText" text="Excessivamente elevado">
      <formula>NOT(ISERROR(SEARCH("Excessivamente elevado",P92)))</formula>
    </cfRule>
    <cfRule type="containsText" dxfId="842" priority="1602" operator="containsText" text="Válido">
      <formula>NOT(ISERROR(SEARCH("Válido",P92)))</formula>
    </cfRule>
    <cfRule type="containsText" dxfId="841" priority="1603" operator="containsText" text="Inexequível">
      <formula>NOT(ISERROR(SEARCH("Inexequível",P92)))</formula>
    </cfRule>
    <cfRule type="aboveAverage" dxfId="840" priority="1604" aboveAverage="0"/>
  </conditionalFormatting>
  <conditionalFormatting sqref="P101:P107">
    <cfRule type="cellIs" dxfId="839" priority="1590" operator="lessThan">
      <formula>"K$25"</formula>
    </cfRule>
    <cfRule type="cellIs" dxfId="838" priority="1591" operator="greaterThan">
      <formula>"J$25"</formula>
    </cfRule>
  </conditionalFormatting>
  <conditionalFormatting sqref="P101:P107">
    <cfRule type="cellIs" dxfId="837" priority="1588" operator="lessThan">
      <formula>"K$25"</formula>
    </cfRule>
    <cfRule type="cellIs" dxfId="836" priority="1589" operator="greaterThan">
      <formula>"J&amp;25"</formula>
    </cfRule>
  </conditionalFormatting>
  <conditionalFormatting sqref="P101:P107">
    <cfRule type="containsText" dxfId="835" priority="1587" operator="containsText" text="Excessivamente elevado">
      <formula>NOT(ISERROR(SEARCH("Excessivamente elevado",P101)))</formula>
    </cfRule>
  </conditionalFormatting>
  <conditionalFormatting sqref="P101:P107">
    <cfRule type="containsText" priority="1592" operator="containsText" text="Excessivamente elevado">
      <formula>NOT(ISERROR(SEARCH("Excessivamente elevado",P101)))</formula>
    </cfRule>
    <cfRule type="containsText" dxfId="834" priority="1593" operator="containsText" text="Válido">
      <formula>NOT(ISERROR(SEARCH("Válido",P101)))</formula>
    </cfRule>
    <cfRule type="containsText" dxfId="833" priority="1594" operator="containsText" text="Inexequível">
      <formula>NOT(ISERROR(SEARCH("Inexequível",P101)))</formula>
    </cfRule>
    <cfRule type="aboveAverage" dxfId="832" priority="1595" aboveAverage="0"/>
  </conditionalFormatting>
  <conditionalFormatting sqref="P117:P124">
    <cfRule type="cellIs" dxfId="831" priority="1572" operator="lessThan">
      <formula>"K$25"</formula>
    </cfRule>
    <cfRule type="cellIs" dxfId="830" priority="1573" operator="greaterThan">
      <formula>"J$25"</formula>
    </cfRule>
  </conditionalFormatting>
  <conditionalFormatting sqref="P117:P124">
    <cfRule type="cellIs" dxfId="829" priority="1570" operator="lessThan">
      <formula>"K$25"</formula>
    </cfRule>
    <cfRule type="cellIs" dxfId="828" priority="1571" operator="greaterThan">
      <formula>"J&amp;25"</formula>
    </cfRule>
  </conditionalFormatting>
  <conditionalFormatting sqref="P117:P124">
    <cfRule type="containsText" dxfId="827" priority="1569" operator="containsText" text="Excessivamente elevado">
      <formula>NOT(ISERROR(SEARCH("Excessivamente elevado",P117)))</formula>
    </cfRule>
  </conditionalFormatting>
  <conditionalFormatting sqref="P117:P124">
    <cfRule type="containsText" priority="1574" operator="containsText" text="Excessivamente elevado">
      <formula>NOT(ISERROR(SEARCH("Excessivamente elevado",P117)))</formula>
    </cfRule>
    <cfRule type="containsText" dxfId="826" priority="1575" operator="containsText" text="Válido">
      <formula>NOT(ISERROR(SEARCH("Válido",P117)))</formula>
    </cfRule>
    <cfRule type="containsText" dxfId="825" priority="1576" operator="containsText" text="Inexequível">
      <formula>NOT(ISERROR(SEARCH("Inexequível",P117)))</formula>
    </cfRule>
    <cfRule type="aboveAverage" dxfId="824" priority="1577" aboveAverage="0"/>
  </conditionalFormatting>
  <conditionalFormatting sqref="P126:P132">
    <cfRule type="cellIs" dxfId="823" priority="1563" operator="lessThan">
      <formula>"K$25"</formula>
    </cfRule>
    <cfRule type="cellIs" dxfId="822" priority="1564" operator="greaterThan">
      <formula>"J$25"</formula>
    </cfRule>
  </conditionalFormatting>
  <conditionalFormatting sqref="P126:P132">
    <cfRule type="cellIs" dxfId="821" priority="1561" operator="lessThan">
      <formula>"K$25"</formula>
    </cfRule>
    <cfRule type="cellIs" dxfId="820" priority="1562" operator="greaterThan">
      <formula>"J&amp;25"</formula>
    </cfRule>
  </conditionalFormatting>
  <conditionalFormatting sqref="P126:P132">
    <cfRule type="containsText" dxfId="819" priority="1560" operator="containsText" text="Excessivamente elevado">
      <formula>NOT(ISERROR(SEARCH("Excessivamente elevado",P126)))</formula>
    </cfRule>
  </conditionalFormatting>
  <conditionalFormatting sqref="P126:P132">
    <cfRule type="containsText" priority="1565" operator="containsText" text="Excessivamente elevado">
      <formula>NOT(ISERROR(SEARCH("Excessivamente elevado",P126)))</formula>
    </cfRule>
    <cfRule type="containsText" dxfId="818" priority="1566" operator="containsText" text="Válido">
      <formula>NOT(ISERROR(SEARCH("Válido",P126)))</formula>
    </cfRule>
    <cfRule type="containsText" dxfId="817" priority="1567" operator="containsText" text="Inexequível">
      <formula>NOT(ISERROR(SEARCH("Inexequível",P126)))</formula>
    </cfRule>
    <cfRule type="aboveAverage" dxfId="816" priority="1568" aboveAverage="0"/>
  </conditionalFormatting>
  <conditionalFormatting sqref="P134:P142">
    <cfRule type="cellIs" dxfId="815" priority="1554" operator="lessThan">
      <formula>"K$25"</formula>
    </cfRule>
    <cfRule type="cellIs" dxfId="814" priority="1555" operator="greaterThan">
      <formula>"J$25"</formula>
    </cfRule>
  </conditionalFormatting>
  <conditionalFormatting sqref="P134:P142">
    <cfRule type="cellIs" dxfId="813" priority="1552" operator="lessThan">
      <formula>"K$25"</formula>
    </cfRule>
    <cfRule type="cellIs" dxfId="812" priority="1553" operator="greaterThan">
      <formula>"J&amp;25"</formula>
    </cfRule>
  </conditionalFormatting>
  <conditionalFormatting sqref="P134:P142">
    <cfRule type="containsText" dxfId="811" priority="1551" operator="containsText" text="Excessivamente elevado">
      <formula>NOT(ISERROR(SEARCH("Excessivamente elevado",P134)))</formula>
    </cfRule>
  </conditionalFormatting>
  <conditionalFormatting sqref="P134:P142">
    <cfRule type="containsText" priority="1556" operator="containsText" text="Excessivamente elevado">
      <formula>NOT(ISERROR(SEARCH("Excessivamente elevado",P134)))</formula>
    </cfRule>
    <cfRule type="containsText" dxfId="810" priority="1557" operator="containsText" text="Válido">
      <formula>NOT(ISERROR(SEARCH("Válido",P134)))</formula>
    </cfRule>
    <cfRule type="containsText" dxfId="809" priority="1558" operator="containsText" text="Inexequível">
      <formula>NOT(ISERROR(SEARCH("Inexequível",P134)))</formula>
    </cfRule>
    <cfRule type="aboveAverage" dxfId="808" priority="1559" aboveAverage="0"/>
  </conditionalFormatting>
  <conditionalFormatting sqref="P151:P158">
    <cfRule type="cellIs" dxfId="807" priority="1490" operator="lessThan">
      <formula>"K$25"</formula>
    </cfRule>
    <cfRule type="cellIs" dxfId="806" priority="1491" operator="greaterThan">
      <formula>"J$25"</formula>
    </cfRule>
  </conditionalFormatting>
  <conditionalFormatting sqref="P151:P158">
    <cfRule type="cellIs" dxfId="805" priority="1488" operator="lessThan">
      <formula>"K$25"</formula>
    </cfRule>
    <cfRule type="cellIs" dxfId="804" priority="1489" operator="greaterThan">
      <formula>"J&amp;25"</formula>
    </cfRule>
  </conditionalFormatting>
  <conditionalFormatting sqref="P151:P158">
    <cfRule type="containsText" dxfId="803" priority="1487" operator="containsText" text="Excessivamente elevado">
      <formula>NOT(ISERROR(SEARCH("Excessivamente elevado",P151)))</formula>
    </cfRule>
  </conditionalFormatting>
  <conditionalFormatting sqref="P151:P158">
    <cfRule type="containsText" priority="1492" operator="containsText" text="Excessivamente elevado">
      <formula>NOT(ISERROR(SEARCH("Excessivamente elevado",P151)))</formula>
    </cfRule>
    <cfRule type="containsText" dxfId="802" priority="1493" operator="containsText" text="Válido">
      <formula>NOT(ISERROR(SEARCH("Válido",P151)))</formula>
    </cfRule>
    <cfRule type="containsText" dxfId="801" priority="1494" operator="containsText" text="Inexequível">
      <formula>NOT(ISERROR(SEARCH("Inexequível",P151)))</formula>
    </cfRule>
    <cfRule type="aboveAverage" dxfId="800" priority="1495" aboveAverage="0"/>
  </conditionalFormatting>
  <conditionalFormatting sqref="P176:P182">
    <cfRule type="cellIs" dxfId="799" priority="1463" operator="lessThan">
      <formula>"K$25"</formula>
    </cfRule>
    <cfRule type="cellIs" dxfId="798" priority="1464" operator="greaterThan">
      <formula>"J$25"</formula>
    </cfRule>
  </conditionalFormatting>
  <conditionalFormatting sqref="P176:P182">
    <cfRule type="cellIs" dxfId="797" priority="1461" operator="lessThan">
      <formula>"K$25"</formula>
    </cfRule>
    <cfRule type="cellIs" dxfId="796" priority="1462" operator="greaterThan">
      <formula>"J&amp;25"</formula>
    </cfRule>
  </conditionalFormatting>
  <conditionalFormatting sqref="P176:P182">
    <cfRule type="containsText" dxfId="795" priority="1460" operator="containsText" text="Excessivamente elevado">
      <formula>NOT(ISERROR(SEARCH("Excessivamente elevado",P176)))</formula>
    </cfRule>
  </conditionalFormatting>
  <conditionalFormatting sqref="P176:P182">
    <cfRule type="containsText" priority="1465" operator="containsText" text="Excessivamente elevado">
      <formula>NOT(ISERROR(SEARCH("Excessivamente elevado",P176)))</formula>
    </cfRule>
    <cfRule type="containsText" dxfId="794" priority="1466" operator="containsText" text="Válido">
      <formula>NOT(ISERROR(SEARCH("Válido",P176)))</formula>
    </cfRule>
    <cfRule type="containsText" dxfId="793" priority="1467" operator="containsText" text="Inexequível">
      <formula>NOT(ISERROR(SEARCH("Inexequível",P176)))</formula>
    </cfRule>
    <cfRule type="aboveAverage" dxfId="792" priority="1468" aboveAverage="0"/>
  </conditionalFormatting>
  <conditionalFormatting sqref="Q16:Q18">
    <cfRule type="containsText" priority="7222" operator="containsText" text="Excessivamente elevado">
      <formula>NOT(ISERROR(SEARCH("Excessivamente elevado",Q16)))</formula>
    </cfRule>
    <cfRule type="containsText" dxfId="791" priority="7223" operator="containsText" text="Válido">
      <formula>NOT(ISERROR(SEARCH("Válido",Q16)))</formula>
    </cfRule>
    <cfRule type="containsText" dxfId="790" priority="7224" operator="containsText" text="Inexequível">
      <formula>NOT(ISERROR(SEARCH("Inexequível",Q16)))</formula>
    </cfRule>
    <cfRule type="aboveAverage" dxfId="789" priority="7225" aboveAverage="0"/>
  </conditionalFormatting>
  <conditionalFormatting sqref="Q16:Q18 Q21:Q22">
    <cfRule type="cellIs" dxfId="788" priority="1412" operator="between">
      <formula>75</formula>
      <formula>100</formula>
    </cfRule>
  </conditionalFormatting>
  <conditionalFormatting sqref="Q24">
    <cfRule type="cellIs" dxfId="787" priority="1406" operator="lessThan">
      <formula>"K$25"</formula>
    </cfRule>
    <cfRule type="cellIs" dxfId="786" priority="1407" operator="greaterThan">
      <formula>"J$25"</formula>
    </cfRule>
  </conditionalFormatting>
  <conditionalFormatting sqref="Q24">
    <cfRule type="cellIs" dxfId="785" priority="1404" operator="lessThan">
      <formula>"K$25"</formula>
    </cfRule>
    <cfRule type="cellIs" dxfId="784" priority="1405" operator="greaterThan">
      <formula>"J&amp;25"</formula>
    </cfRule>
  </conditionalFormatting>
  <conditionalFormatting sqref="Q24">
    <cfRule type="containsText" dxfId="783" priority="1403" operator="containsText" text="Excessivamente elevado">
      <formula>NOT(ISERROR(SEARCH("Excessivamente elevado",Q24)))</formula>
    </cfRule>
  </conditionalFormatting>
  <conditionalFormatting sqref="Q24">
    <cfRule type="containsText" priority="1408" operator="containsText" text="Excessivamente elevado">
      <formula>NOT(ISERROR(SEARCH("Excessivamente elevado",Q24)))</formula>
    </cfRule>
    <cfRule type="containsText" dxfId="782" priority="1409" operator="containsText" text="Válido">
      <formula>NOT(ISERROR(SEARCH("Válido",Q24)))</formula>
    </cfRule>
    <cfRule type="containsText" dxfId="781" priority="1410" operator="containsText" text="Inexequível">
      <formula>NOT(ISERROR(SEARCH("Inexequível",Q24)))</formula>
    </cfRule>
    <cfRule type="aboveAverage" dxfId="780" priority="1411" aboveAverage="0"/>
  </conditionalFormatting>
  <conditionalFormatting sqref="Q24">
    <cfRule type="cellIs" dxfId="779" priority="1402" operator="between">
      <formula>75</formula>
      <formula>100</formula>
    </cfRule>
  </conditionalFormatting>
  <conditionalFormatting sqref="Q29">
    <cfRule type="cellIs" dxfId="778" priority="1400" operator="lessThan">
      <formula>"K$25"</formula>
    </cfRule>
    <cfRule type="cellIs" dxfId="777" priority="1401" operator="greaterThan">
      <formula>"J$25"</formula>
    </cfRule>
  </conditionalFormatting>
  <conditionalFormatting sqref="Q29">
    <cfRule type="cellIs" dxfId="776" priority="1398" operator="lessThan">
      <formula>"K$25"</formula>
    </cfRule>
    <cfRule type="cellIs" dxfId="775" priority="1399" operator="greaterThan">
      <formula>"J&amp;25"</formula>
    </cfRule>
  </conditionalFormatting>
  <conditionalFormatting sqref="Q29">
    <cfRule type="containsText" dxfId="774" priority="1397" operator="containsText" text="Excessivamente elevado">
      <formula>NOT(ISERROR(SEARCH("Excessivamente elevado",Q29)))</formula>
    </cfRule>
  </conditionalFormatting>
  <conditionalFormatting sqref="R29">
    <cfRule type="cellIs" dxfId="773" priority="1395" operator="lessThan">
      <formula>"K$25"</formula>
    </cfRule>
    <cfRule type="cellIs" dxfId="772" priority="1396" operator="greaterThan">
      <formula>"J&amp;25"</formula>
    </cfRule>
  </conditionalFormatting>
  <conditionalFormatting sqref="R29">
    <cfRule type="containsText" dxfId="771" priority="1394" operator="containsText" text="Excessivamente elevado">
      <formula>NOT(ISERROR(SEARCH("Excessivamente elevado",R29)))</formula>
    </cfRule>
  </conditionalFormatting>
  <conditionalFormatting sqref="Q36:Q37">
    <cfRule type="cellIs" dxfId="770" priority="1388" operator="lessThan">
      <formula>"K$25"</formula>
    </cfRule>
    <cfRule type="cellIs" dxfId="769" priority="1389" operator="greaterThan">
      <formula>"J$25"</formula>
    </cfRule>
  </conditionalFormatting>
  <conditionalFormatting sqref="Q36:Q37">
    <cfRule type="cellIs" dxfId="768" priority="1386" operator="lessThan">
      <formula>"K$25"</formula>
    </cfRule>
    <cfRule type="cellIs" dxfId="767" priority="1387" operator="greaterThan">
      <formula>"J&amp;25"</formula>
    </cfRule>
  </conditionalFormatting>
  <conditionalFormatting sqref="Q36:Q37">
    <cfRule type="containsText" dxfId="766" priority="1385" operator="containsText" text="Excessivamente elevado">
      <formula>NOT(ISERROR(SEARCH("Excessivamente elevado",Q36)))</formula>
    </cfRule>
  </conditionalFormatting>
  <conditionalFormatting sqref="Q36:Q37">
    <cfRule type="containsText" priority="1390" operator="containsText" text="Excessivamente elevado">
      <formula>NOT(ISERROR(SEARCH("Excessivamente elevado",Q36)))</formula>
    </cfRule>
    <cfRule type="containsText" dxfId="765" priority="1391" operator="containsText" text="Válido">
      <formula>NOT(ISERROR(SEARCH("Válido",Q36)))</formula>
    </cfRule>
    <cfRule type="containsText" dxfId="764" priority="1392" operator="containsText" text="Inexequível">
      <formula>NOT(ISERROR(SEARCH("Inexequível",Q36)))</formula>
    </cfRule>
    <cfRule type="aboveAverage" dxfId="763" priority="1393" aboveAverage="0"/>
  </conditionalFormatting>
  <conditionalFormatting sqref="R32">
    <cfRule type="cellIs" dxfId="762" priority="1365" operator="lessThan">
      <formula>"K$25"</formula>
    </cfRule>
    <cfRule type="cellIs" dxfId="761" priority="1366" operator="greaterThan">
      <formula>"J&amp;25"</formula>
    </cfRule>
  </conditionalFormatting>
  <conditionalFormatting sqref="R32">
    <cfRule type="containsText" dxfId="760" priority="1364" operator="containsText" text="Excessivamente elevado">
      <formula>NOT(ISERROR(SEARCH("Excessivamente elevado",R32)))</formula>
    </cfRule>
  </conditionalFormatting>
  <conditionalFormatting sqref="R32">
    <cfRule type="containsText" priority="1367" operator="containsText" text="Excessivamente elevado">
      <formula>NOT(ISERROR(SEARCH("Excessivamente elevado",R32)))</formula>
    </cfRule>
    <cfRule type="containsText" dxfId="759" priority="1368" operator="containsText" text="Válido">
      <formula>NOT(ISERROR(SEARCH("Válido",R32)))</formula>
    </cfRule>
    <cfRule type="containsText" dxfId="758" priority="1369" operator="containsText" text="Inexequível">
      <formula>NOT(ISERROR(SEARCH("Inexequível",R32)))</formula>
    </cfRule>
    <cfRule type="aboveAverage" dxfId="757" priority="1370" aboveAverage="0"/>
  </conditionalFormatting>
  <conditionalFormatting sqref="P32:P37">
    <cfRule type="containsText" priority="7421" operator="containsText" text="Excessivamente elevado">
      <formula>NOT(ISERROR(SEARCH("Excessivamente elevado",P32)))</formula>
    </cfRule>
    <cfRule type="containsText" dxfId="756" priority="7422" operator="containsText" text="Válido">
      <formula>NOT(ISERROR(SEARCH("Válido",P32)))</formula>
    </cfRule>
    <cfRule type="containsText" dxfId="755" priority="7423" operator="containsText" text="Inexequível">
      <formula>NOT(ISERROR(SEARCH("Inexequível",P32)))</formula>
    </cfRule>
    <cfRule type="aboveAverage" dxfId="754" priority="7424" aboveAverage="0"/>
  </conditionalFormatting>
  <conditionalFormatting sqref="P39:P46">
    <cfRule type="containsText" priority="7429" operator="containsText" text="Excessivamente elevado">
      <formula>NOT(ISERROR(SEARCH("Excessivamente elevado",P39)))</formula>
    </cfRule>
    <cfRule type="containsText" dxfId="753" priority="7430" operator="containsText" text="Válido">
      <formula>NOT(ISERROR(SEARCH("Válido",P39)))</formula>
    </cfRule>
    <cfRule type="containsText" dxfId="752" priority="7431" operator="containsText" text="Inexequível">
      <formula>NOT(ISERROR(SEARCH("Inexequível",P39)))</formula>
    </cfRule>
    <cfRule type="aboveAverage" dxfId="751" priority="7432" aboveAverage="0"/>
  </conditionalFormatting>
  <conditionalFormatting sqref="Q48">
    <cfRule type="cellIs" dxfId="750" priority="1323" operator="lessThan">
      <formula>"K$25"</formula>
    </cfRule>
    <cfRule type="cellIs" dxfId="749" priority="1324" operator="greaterThan">
      <formula>"J$25"</formula>
    </cfRule>
  </conditionalFormatting>
  <conditionalFormatting sqref="Q48">
    <cfRule type="cellIs" dxfId="748" priority="1321" operator="lessThan">
      <formula>"K$25"</formula>
    </cfRule>
    <cfRule type="cellIs" dxfId="747" priority="1322" operator="greaterThan">
      <formula>"J&amp;25"</formula>
    </cfRule>
  </conditionalFormatting>
  <conditionalFormatting sqref="Q48">
    <cfRule type="containsText" dxfId="746" priority="1320" operator="containsText" text="Excessivamente elevado">
      <formula>NOT(ISERROR(SEARCH("Excessivamente elevado",Q48)))</formula>
    </cfRule>
  </conditionalFormatting>
  <conditionalFormatting sqref="Q48">
    <cfRule type="containsText" priority="1325" operator="containsText" text="Excessivamente elevado">
      <formula>NOT(ISERROR(SEARCH("Excessivamente elevado",Q48)))</formula>
    </cfRule>
    <cfRule type="containsText" dxfId="745" priority="1326" operator="containsText" text="Válido">
      <formula>NOT(ISERROR(SEARCH("Válido",Q48)))</formula>
    </cfRule>
    <cfRule type="containsText" dxfId="744" priority="1327" operator="containsText" text="Inexequível">
      <formula>NOT(ISERROR(SEARCH("Inexequível",Q48)))</formula>
    </cfRule>
    <cfRule type="aboveAverage" dxfId="743" priority="1328" aboveAverage="0"/>
  </conditionalFormatting>
  <conditionalFormatting sqref="R48">
    <cfRule type="cellIs" dxfId="742" priority="1314" operator="lessThan">
      <formula>"K$25"</formula>
    </cfRule>
    <cfRule type="cellIs" dxfId="741" priority="1315" operator="greaterThan">
      <formula>"J&amp;25"</formula>
    </cfRule>
  </conditionalFormatting>
  <conditionalFormatting sqref="R48">
    <cfRule type="containsText" dxfId="740" priority="1313" operator="containsText" text="Excessivamente elevado">
      <formula>NOT(ISERROR(SEARCH("Excessivamente elevado",R48)))</formula>
    </cfRule>
  </conditionalFormatting>
  <conditionalFormatting sqref="R48">
    <cfRule type="containsText" priority="1316" operator="containsText" text="Excessivamente elevado">
      <formula>NOT(ISERROR(SEARCH("Excessivamente elevado",R48)))</formula>
    </cfRule>
    <cfRule type="containsText" dxfId="739" priority="1317" operator="containsText" text="Válido">
      <formula>NOT(ISERROR(SEARCH("Válido",R48)))</formula>
    </cfRule>
    <cfRule type="containsText" dxfId="738" priority="1318" operator="containsText" text="Inexequível">
      <formula>NOT(ISERROR(SEARCH("Inexequível",R48)))</formula>
    </cfRule>
    <cfRule type="aboveAverage" dxfId="737" priority="1319" aboveAverage="0"/>
  </conditionalFormatting>
  <conditionalFormatting sqref="R48">
    <cfRule type="cellIs" dxfId="736" priority="1307" operator="lessThan">
      <formula>"K$25"</formula>
    </cfRule>
    <cfRule type="cellIs" dxfId="735" priority="1308" operator="greaterThan">
      <formula>"J&amp;25"</formula>
    </cfRule>
  </conditionalFormatting>
  <conditionalFormatting sqref="R48">
    <cfRule type="containsText" dxfId="734" priority="1306" operator="containsText" text="Excessivamente elevado">
      <formula>NOT(ISERROR(SEARCH("Excessivamente elevado",R48)))</formula>
    </cfRule>
  </conditionalFormatting>
  <conditionalFormatting sqref="R48">
    <cfRule type="containsText" priority="1309" operator="containsText" text="Excessivamente elevado">
      <formula>NOT(ISERROR(SEARCH("Excessivamente elevado",R48)))</formula>
    </cfRule>
    <cfRule type="containsText" dxfId="733" priority="1310" operator="containsText" text="Válido">
      <formula>NOT(ISERROR(SEARCH("Válido",R48)))</formula>
    </cfRule>
    <cfRule type="containsText" dxfId="732" priority="1311" operator="containsText" text="Inexequível">
      <formula>NOT(ISERROR(SEARCH("Inexequível",R48)))</formula>
    </cfRule>
    <cfRule type="aboveAverage" dxfId="731" priority="1312" aboveAverage="0"/>
  </conditionalFormatting>
  <conditionalFormatting sqref="Q54:Q55">
    <cfRule type="cellIs" dxfId="730" priority="1300" operator="lessThan">
      <formula>"K$25"</formula>
    </cfRule>
    <cfRule type="cellIs" dxfId="729" priority="1301" operator="greaterThan">
      <formula>"J$25"</formula>
    </cfRule>
  </conditionalFormatting>
  <conditionalFormatting sqref="Q54:Q55">
    <cfRule type="cellIs" dxfId="728" priority="1298" operator="lessThan">
      <formula>"K$25"</formula>
    </cfRule>
    <cfRule type="cellIs" dxfId="727" priority="1299" operator="greaterThan">
      <formula>"J&amp;25"</formula>
    </cfRule>
  </conditionalFormatting>
  <conditionalFormatting sqref="Q54:Q55">
    <cfRule type="containsText" dxfId="726" priority="1297" operator="containsText" text="Excessivamente elevado">
      <formula>NOT(ISERROR(SEARCH("Excessivamente elevado",Q54)))</formula>
    </cfRule>
  </conditionalFormatting>
  <conditionalFormatting sqref="Q54:Q55">
    <cfRule type="containsText" priority="1302" operator="containsText" text="Excessivamente elevado">
      <formula>NOT(ISERROR(SEARCH("Excessivamente elevado",Q54)))</formula>
    </cfRule>
    <cfRule type="containsText" dxfId="725" priority="1303" operator="containsText" text="Válido">
      <formula>NOT(ISERROR(SEARCH("Válido",Q54)))</formula>
    </cfRule>
    <cfRule type="containsText" dxfId="724" priority="1304" operator="containsText" text="Inexequível">
      <formula>NOT(ISERROR(SEARCH("Inexequível",Q54)))</formula>
    </cfRule>
    <cfRule type="aboveAverage" dxfId="723" priority="1305" aboveAverage="0"/>
  </conditionalFormatting>
  <conditionalFormatting sqref="P48:P55">
    <cfRule type="containsText" priority="7433" operator="containsText" text="Excessivamente elevado">
      <formula>NOT(ISERROR(SEARCH("Excessivamente elevado",P48)))</formula>
    </cfRule>
    <cfRule type="containsText" dxfId="722" priority="7434" operator="containsText" text="Válido">
      <formula>NOT(ISERROR(SEARCH("Válido",P48)))</formula>
    </cfRule>
    <cfRule type="containsText" dxfId="721" priority="7435" operator="containsText" text="Inexequível">
      <formula>NOT(ISERROR(SEARCH("Inexequível",P48)))</formula>
    </cfRule>
    <cfRule type="aboveAverage" dxfId="720" priority="7436" aboveAverage="0"/>
  </conditionalFormatting>
  <conditionalFormatting sqref="P57:P64">
    <cfRule type="containsText" priority="7437" operator="containsText" text="Excessivamente elevado">
      <formula>NOT(ISERROR(SEARCH("Excessivamente elevado",P57)))</formula>
    </cfRule>
    <cfRule type="containsText" dxfId="719" priority="7438" operator="containsText" text="Válido">
      <formula>NOT(ISERROR(SEARCH("Válido",P57)))</formula>
    </cfRule>
    <cfRule type="containsText" dxfId="718" priority="7439" operator="containsText" text="Inexequível">
      <formula>NOT(ISERROR(SEARCH("Inexequível",P57)))</formula>
    </cfRule>
    <cfRule type="aboveAverage" dxfId="717" priority="7440" aboveAverage="0"/>
  </conditionalFormatting>
  <conditionalFormatting sqref="Q57">
    <cfRule type="cellIs" dxfId="716" priority="1263" operator="lessThan">
      <formula>"K$25"</formula>
    </cfRule>
    <cfRule type="cellIs" dxfId="715" priority="1264" operator="greaterThan">
      <formula>"J$25"</formula>
    </cfRule>
  </conditionalFormatting>
  <conditionalFormatting sqref="Q57">
    <cfRule type="cellIs" dxfId="714" priority="1261" operator="lessThan">
      <formula>"K$25"</formula>
    </cfRule>
    <cfRule type="cellIs" dxfId="713" priority="1262" operator="greaterThan">
      <formula>"J&amp;25"</formula>
    </cfRule>
  </conditionalFormatting>
  <conditionalFormatting sqref="Q57">
    <cfRule type="containsText" dxfId="712" priority="1260" operator="containsText" text="Excessivamente elevado">
      <formula>NOT(ISERROR(SEARCH("Excessivamente elevado",Q57)))</formula>
    </cfRule>
  </conditionalFormatting>
  <conditionalFormatting sqref="Q57">
    <cfRule type="containsText" priority="1265" operator="containsText" text="Excessivamente elevado">
      <formula>NOT(ISERROR(SEARCH("Excessivamente elevado",Q57)))</formula>
    </cfRule>
    <cfRule type="containsText" dxfId="711" priority="1266" operator="containsText" text="Válido">
      <formula>NOT(ISERROR(SEARCH("Válido",Q57)))</formula>
    </cfRule>
    <cfRule type="containsText" dxfId="710" priority="1267" operator="containsText" text="Inexequível">
      <formula>NOT(ISERROR(SEARCH("Inexequível",Q57)))</formula>
    </cfRule>
    <cfRule type="aboveAverage" dxfId="709" priority="1268" aboveAverage="0"/>
  </conditionalFormatting>
  <conditionalFormatting sqref="R57">
    <cfRule type="cellIs" dxfId="708" priority="1254" operator="lessThan">
      <formula>"K$25"</formula>
    </cfRule>
    <cfRule type="cellIs" dxfId="707" priority="1255" operator="greaterThan">
      <formula>"J&amp;25"</formula>
    </cfRule>
  </conditionalFormatting>
  <conditionalFormatting sqref="R57">
    <cfRule type="containsText" dxfId="706" priority="1253" operator="containsText" text="Excessivamente elevado">
      <formula>NOT(ISERROR(SEARCH("Excessivamente elevado",R57)))</formula>
    </cfRule>
  </conditionalFormatting>
  <conditionalFormatting sqref="R57">
    <cfRule type="containsText" priority="1256" operator="containsText" text="Excessivamente elevado">
      <formula>NOT(ISERROR(SEARCH("Excessivamente elevado",R57)))</formula>
    </cfRule>
    <cfRule type="containsText" dxfId="705" priority="1257" operator="containsText" text="Válido">
      <formula>NOT(ISERROR(SEARCH("Válido",R57)))</formula>
    </cfRule>
    <cfRule type="containsText" dxfId="704" priority="1258" operator="containsText" text="Inexequível">
      <formula>NOT(ISERROR(SEARCH("Inexequível",R57)))</formula>
    </cfRule>
    <cfRule type="aboveAverage" dxfId="703" priority="1259" aboveAverage="0"/>
  </conditionalFormatting>
  <conditionalFormatting sqref="R57">
    <cfRule type="cellIs" dxfId="702" priority="1247" operator="lessThan">
      <formula>"K$25"</formula>
    </cfRule>
    <cfRule type="cellIs" dxfId="701" priority="1248" operator="greaterThan">
      <formula>"J&amp;25"</formula>
    </cfRule>
  </conditionalFormatting>
  <conditionalFormatting sqref="R57">
    <cfRule type="containsText" dxfId="700" priority="1246" operator="containsText" text="Excessivamente elevado">
      <formula>NOT(ISERROR(SEARCH("Excessivamente elevado",R57)))</formula>
    </cfRule>
  </conditionalFormatting>
  <conditionalFormatting sqref="R57">
    <cfRule type="containsText" priority="1249" operator="containsText" text="Excessivamente elevado">
      <formula>NOT(ISERROR(SEARCH("Excessivamente elevado",R57)))</formula>
    </cfRule>
    <cfRule type="containsText" dxfId="699" priority="1250" operator="containsText" text="Válido">
      <formula>NOT(ISERROR(SEARCH("Válido",R57)))</formula>
    </cfRule>
    <cfRule type="containsText" dxfId="698" priority="1251" operator="containsText" text="Inexequível">
      <formula>NOT(ISERROR(SEARCH("Inexequível",R57)))</formula>
    </cfRule>
    <cfRule type="aboveAverage" dxfId="697" priority="1252" aboveAverage="0"/>
  </conditionalFormatting>
  <conditionalFormatting sqref="P81:R81">
    <cfRule type="containsText" dxfId="696" priority="1171" operator="containsText" text="Excessivamente elevado">
      <formula>NOT(ISERROR(SEARCH("Excessivamente elevado",P81)))</formula>
    </cfRule>
  </conditionalFormatting>
  <conditionalFormatting sqref="Q75:Q76">
    <cfRule type="cellIs" dxfId="695" priority="1165" operator="lessThan">
      <formula>"K$25"</formula>
    </cfRule>
    <cfRule type="cellIs" dxfId="694" priority="1166" operator="greaterThan">
      <formula>"J$25"</formula>
    </cfRule>
  </conditionalFormatting>
  <conditionalFormatting sqref="Q75:Q76">
    <cfRule type="cellIs" dxfId="693" priority="1163" operator="lessThan">
      <formula>"K$25"</formula>
    </cfRule>
    <cfRule type="cellIs" dxfId="692" priority="1164" operator="greaterThan">
      <formula>"J&amp;25"</formula>
    </cfRule>
  </conditionalFormatting>
  <conditionalFormatting sqref="Q75:Q76">
    <cfRule type="containsText" dxfId="691" priority="1162" operator="containsText" text="Excessivamente elevado">
      <formula>NOT(ISERROR(SEARCH("Excessivamente elevado",Q75)))</formula>
    </cfRule>
  </conditionalFormatting>
  <conditionalFormatting sqref="Q75:Q76">
    <cfRule type="containsText" priority="1167" operator="containsText" text="Excessivamente elevado">
      <formula>NOT(ISERROR(SEARCH("Excessivamente elevado",Q75)))</formula>
    </cfRule>
    <cfRule type="containsText" dxfId="690" priority="1168" operator="containsText" text="Válido">
      <formula>NOT(ISERROR(SEARCH("Válido",Q75)))</formula>
    </cfRule>
    <cfRule type="containsText" dxfId="689" priority="1169" operator="containsText" text="Inexequível">
      <formula>NOT(ISERROR(SEARCH("Inexequível",Q75)))</formula>
    </cfRule>
    <cfRule type="aboveAverage" dxfId="688" priority="1170" aboveAverage="0"/>
  </conditionalFormatting>
  <conditionalFormatting sqref="R75:R76">
    <cfRule type="cellIs" dxfId="687" priority="1156" operator="lessThan">
      <formula>"K$25"</formula>
    </cfRule>
    <cfRule type="cellIs" dxfId="686" priority="1157" operator="greaterThan">
      <formula>"J&amp;25"</formula>
    </cfRule>
  </conditionalFormatting>
  <conditionalFormatting sqref="R75:R76">
    <cfRule type="containsText" dxfId="685" priority="1155" operator="containsText" text="Excessivamente elevado">
      <formula>NOT(ISERROR(SEARCH("Excessivamente elevado",R75)))</formula>
    </cfRule>
  </conditionalFormatting>
  <conditionalFormatting sqref="R75:R76">
    <cfRule type="containsText" priority="1158" operator="containsText" text="Excessivamente elevado">
      <formula>NOT(ISERROR(SEARCH("Excessivamente elevado",R75)))</formula>
    </cfRule>
    <cfRule type="containsText" dxfId="684" priority="1159" operator="containsText" text="Válido">
      <formula>NOT(ISERROR(SEARCH("Válido",R75)))</formula>
    </cfRule>
    <cfRule type="containsText" dxfId="683" priority="1160" operator="containsText" text="Inexequível">
      <formula>NOT(ISERROR(SEARCH("Inexequível",R75)))</formula>
    </cfRule>
    <cfRule type="aboveAverage" dxfId="682" priority="1161" aboveAverage="0"/>
  </conditionalFormatting>
  <conditionalFormatting sqref="R75:R76">
    <cfRule type="cellIs" dxfId="681" priority="1149" operator="lessThan">
      <formula>"K$25"</formula>
    </cfRule>
    <cfRule type="cellIs" dxfId="680" priority="1150" operator="greaterThan">
      <formula>"J&amp;25"</formula>
    </cfRule>
  </conditionalFormatting>
  <conditionalFormatting sqref="R75:R76">
    <cfRule type="containsText" dxfId="679" priority="1148" operator="containsText" text="Excessivamente elevado">
      <formula>NOT(ISERROR(SEARCH("Excessivamente elevado",R75)))</formula>
    </cfRule>
  </conditionalFormatting>
  <conditionalFormatting sqref="R75:R76">
    <cfRule type="containsText" priority="1151" operator="containsText" text="Excessivamente elevado">
      <formula>NOT(ISERROR(SEARCH("Excessivamente elevado",R75)))</formula>
    </cfRule>
    <cfRule type="containsText" dxfId="678" priority="1152" operator="containsText" text="Válido">
      <formula>NOT(ISERROR(SEARCH("Válido",R75)))</formula>
    </cfRule>
    <cfRule type="containsText" dxfId="677" priority="1153" operator="containsText" text="Inexequível">
      <formula>NOT(ISERROR(SEARCH("Inexequível",R75)))</formula>
    </cfRule>
    <cfRule type="aboveAverage" dxfId="676" priority="1154" aboveAverage="0"/>
  </conditionalFormatting>
  <conditionalFormatting sqref="Q82">
    <cfRule type="cellIs" dxfId="675" priority="1119" operator="lessThan">
      <formula>"K$25"</formula>
    </cfRule>
    <cfRule type="cellIs" dxfId="674" priority="1120" operator="greaterThan">
      <formula>"J$25"</formula>
    </cfRule>
  </conditionalFormatting>
  <conditionalFormatting sqref="Q82">
    <cfRule type="cellIs" dxfId="673" priority="1117" operator="lessThan">
      <formula>"K$25"</formula>
    </cfRule>
    <cfRule type="cellIs" dxfId="672" priority="1118" operator="greaterThan">
      <formula>"J&amp;25"</formula>
    </cfRule>
  </conditionalFormatting>
  <conditionalFormatting sqref="Q82">
    <cfRule type="containsText" dxfId="671" priority="1116" operator="containsText" text="Excessivamente elevado">
      <formula>NOT(ISERROR(SEARCH("Excessivamente elevado",Q82)))</formula>
    </cfRule>
  </conditionalFormatting>
  <conditionalFormatting sqref="Q82">
    <cfRule type="containsText" priority="1121" operator="containsText" text="Excessivamente elevado">
      <formula>NOT(ISERROR(SEARCH("Excessivamente elevado",Q82)))</formula>
    </cfRule>
    <cfRule type="containsText" dxfId="670" priority="1122" operator="containsText" text="Válido">
      <formula>NOT(ISERROR(SEARCH("Válido",Q82)))</formula>
    </cfRule>
    <cfRule type="containsText" dxfId="669" priority="1123" operator="containsText" text="Inexequível">
      <formula>NOT(ISERROR(SEARCH("Inexequível",Q82)))</formula>
    </cfRule>
    <cfRule type="aboveAverage" dxfId="668" priority="1124" aboveAverage="0"/>
  </conditionalFormatting>
  <conditionalFormatting sqref="R82">
    <cfRule type="cellIs" dxfId="667" priority="1110" operator="lessThan">
      <formula>"K$25"</formula>
    </cfRule>
    <cfRule type="cellIs" dxfId="666" priority="1111" operator="greaterThan">
      <formula>"J&amp;25"</formula>
    </cfRule>
  </conditionalFormatting>
  <conditionalFormatting sqref="R82">
    <cfRule type="containsText" dxfId="665" priority="1109" operator="containsText" text="Excessivamente elevado">
      <formula>NOT(ISERROR(SEARCH("Excessivamente elevado",R82)))</formula>
    </cfRule>
  </conditionalFormatting>
  <conditionalFormatting sqref="R82">
    <cfRule type="containsText" priority="1112" operator="containsText" text="Excessivamente elevado">
      <formula>NOT(ISERROR(SEARCH("Excessivamente elevado",R82)))</formula>
    </cfRule>
    <cfRule type="containsText" dxfId="664" priority="1113" operator="containsText" text="Válido">
      <formula>NOT(ISERROR(SEARCH("Válido",R82)))</formula>
    </cfRule>
    <cfRule type="containsText" dxfId="663" priority="1114" operator="containsText" text="Inexequível">
      <formula>NOT(ISERROR(SEARCH("Inexequível",R82)))</formula>
    </cfRule>
    <cfRule type="aboveAverage" dxfId="662" priority="1115" aboveAverage="0"/>
  </conditionalFormatting>
  <conditionalFormatting sqref="R82">
    <cfRule type="cellIs" dxfId="661" priority="1103" operator="lessThan">
      <formula>"K$25"</formula>
    </cfRule>
    <cfRule type="cellIs" dxfId="660" priority="1104" operator="greaterThan">
      <formula>"J&amp;25"</formula>
    </cfRule>
  </conditionalFormatting>
  <conditionalFormatting sqref="R82">
    <cfRule type="containsText" dxfId="659" priority="1102" operator="containsText" text="Excessivamente elevado">
      <formula>NOT(ISERROR(SEARCH("Excessivamente elevado",R82)))</formula>
    </cfRule>
  </conditionalFormatting>
  <conditionalFormatting sqref="R82">
    <cfRule type="containsText" priority="1105" operator="containsText" text="Excessivamente elevado">
      <formula>NOT(ISERROR(SEARCH("Excessivamente elevado",R82)))</formula>
    </cfRule>
    <cfRule type="containsText" dxfId="658" priority="1106" operator="containsText" text="Válido">
      <formula>NOT(ISERROR(SEARCH("Válido",R82)))</formula>
    </cfRule>
    <cfRule type="containsText" dxfId="657" priority="1107" operator="containsText" text="Inexequível">
      <formula>NOT(ISERROR(SEARCH("Inexequível",R82)))</formula>
    </cfRule>
    <cfRule type="aboveAverage" dxfId="656" priority="1108" aboveAverage="0"/>
  </conditionalFormatting>
  <conditionalFormatting sqref="Q92">
    <cfRule type="cellIs" dxfId="655" priority="1072" operator="lessThan">
      <formula>"K$25"</formula>
    </cfRule>
    <cfRule type="cellIs" dxfId="654" priority="1073" operator="greaterThan">
      <formula>"J$25"</formula>
    </cfRule>
  </conditionalFormatting>
  <conditionalFormatting sqref="Q92">
    <cfRule type="cellIs" dxfId="653" priority="1070" operator="lessThan">
      <formula>"K$25"</formula>
    </cfRule>
    <cfRule type="cellIs" dxfId="652" priority="1071" operator="greaterThan">
      <formula>"J&amp;25"</formula>
    </cfRule>
  </conditionalFormatting>
  <conditionalFormatting sqref="Q92">
    <cfRule type="containsText" dxfId="651" priority="1069" operator="containsText" text="Excessivamente elevado">
      <formula>NOT(ISERROR(SEARCH("Excessivamente elevado",Q92)))</formula>
    </cfRule>
  </conditionalFormatting>
  <conditionalFormatting sqref="Q92">
    <cfRule type="containsText" priority="1074" operator="containsText" text="Excessivamente elevado">
      <formula>NOT(ISERROR(SEARCH("Excessivamente elevado",Q92)))</formula>
    </cfRule>
    <cfRule type="containsText" dxfId="650" priority="1075" operator="containsText" text="Válido">
      <formula>NOT(ISERROR(SEARCH("Válido",Q92)))</formula>
    </cfRule>
    <cfRule type="containsText" dxfId="649" priority="1076" operator="containsText" text="Inexequível">
      <formula>NOT(ISERROR(SEARCH("Inexequível",Q92)))</formula>
    </cfRule>
    <cfRule type="aboveAverage" dxfId="648" priority="1077" aboveAverage="0"/>
  </conditionalFormatting>
  <conditionalFormatting sqref="R92">
    <cfRule type="cellIs" dxfId="647" priority="1063" operator="lessThan">
      <formula>"K$25"</formula>
    </cfRule>
    <cfRule type="cellIs" dxfId="646" priority="1064" operator="greaterThan">
      <formula>"J&amp;25"</formula>
    </cfRule>
  </conditionalFormatting>
  <conditionalFormatting sqref="R92">
    <cfRule type="containsText" dxfId="645" priority="1062" operator="containsText" text="Excessivamente elevado">
      <formula>NOT(ISERROR(SEARCH("Excessivamente elevado",R92)))</formula>
    </cfRule>
  </conditionalFormatting>
  <conditionalFormatting sqref="R92">
    <cfRule type="containsText" priority="1065" operator="containsText" text="Excessivamente elevado">
      <formula>NOT(ISERROR(SEARCH("Excessivamente elevado",R92)))</formula>
    </cfRule>
    <cfRule type="containsText" dxfId="644" priority="1066" operator="containsText" text="Válido">
      <formula>NOT(ISERROR(SEARCH("Válido",R92)))</formula>
    </cfRule>
    <cfRule type="containsText" dxfId="643" priority="1067" operator="containsText" text="Inexequível">
      <formula>NOT(ISERROR(SEARCH("Inexequível",R92)))</formula>
    </cfRule>
    <cfRule type="aboveAverage" dxfId="642" priority="1068" aboveAverage="0"/>
  </conditionalFormatting>
  <conditionalFormatting sqref="R92">
    <cfRule type="cellIs" dxfId="641" priority="1056" operator="lessThan">
      <formula>"K$25"</formula>
    </cfRule>
    <cfRule type="cellIs" dxfId="640" priority="1057" operator="greaterThan">
      <formula>"J&amp;25"</formula>
    </cfRule>
  </conditionalFormatting>
  <conditionalFormatting sqref="R92">
    <cfRule type="containsText" dxfId="639" priority="1055" operator="containsText" text="Excessivamente elevado">
      <formula>NOT(ISERROR(SEARCH("Excessivamente elevado",R92)))</formula>
    </cfRule>
  </conditionalFormatting>
  <conditionalFormatting sqref="R92">
    <cfRule type="containsText" priority="1058" operator="containsText" text="Excessivamente elevado">
      <formula>NOT(ISERROR(SEARCH("Excessivamente elevado",R92)))</formula>
    </cfRule>
    <cfRule type="containsText" dxfId="638" priority="1059" operator="containsText" text="Válido">
      <formula>NOT(ISERROR(SEARCH("Válido",R92)))</formula>
    </cfRule>
    <cfRule type="containsText" dxfId="637" priority="1060" operator="containsText" text="Inexequível">
      <formula>NOT(ISERROR(SEARCH("Inexequível",R92)))</formula>
    </cfRule>
    <cfRule type="aboveAverage" dxfId="636" priority="1061" aboveAverage="0"/>
  </conditionalFormatting>
  <conditionalFormatting sqref="Q101">
    <cfRule type="cellIs" dxfId="635" priority="1024" operator="lessThan">
      <formula>"K$25"</formula>
    </cfRule>
    <cfRule type="cellIs" dxfId="634" priority="1025" operator="greaterThan">
      <formula>"J$25"</formula>
    </cfRule>
  </conditionalFormatting>
  <conditionalFormatting sqref="Q101">
    <cfRule type="cellIs" dxfId="633" priority="1022" operator="lessThan">
      <formula>"K$25"</formula>
    </cfRule>
    <cfRule type="cellIs" dxfId="632" priority="1023" operator="greaterThan">
      <formula>"J&amp;25"</formula>
    </cfRule>
  </conditionalFormatting>
  <conditionalFormatting sqref="Q101">
    <cfRule type="containsText" dxfId="631" priority="1021" operator="containsText" text="Excessivamente elevado">
      <formula>NOT(ISERROR(SEARCH("Excessivamente elevado",Q101)))</formula>
    </cfRule>
  </conditionalFormatting>
  <conditionalFormatting sqref="Q101">
    <cfRule type="containsText" priority="1026" operator="containsText" text="Excessivamente elevado">
      <formula>NOT(ISERROR(SEARCH("Excessivamente elevado",Q101)))</formula>
    </cfRule>
    <cfRule type="containsText" dxfId="630" priority="1027" operator="containsText" text="Válido">
      <formula>NOT(ISERROR(SEARCH("Válido",Q101)))</formula>
    </cfRule>
    <cfRule type="containsText" dxfId="629" priority="1028" operator="containsText" text="Inexequível">
      <formula>NOT(ISERROR(SEARCH("Inexequível",Q101)))</formula>
    </cfRule>
    <cfRule type="aboveAverage" dxfId="628" priority="1029" aboveAverage="0"/>
  </conditionalFormatting>
  <conditionalFormatting sqref="Q107">
    <cfRule type="cellIs" dxfId="627" priority="1015" operator="lessThan">
      <formula>"K$25"</formula>
    </cfRule>
    <cfRule type="cellIs" dxfId="626" priority="1016" operator="greaterThan">
      <formula>"J$25"</formula>
    </cfRule>
  </conditionalFormatting>
  <conditionalFormatting sqref="Q107">
    <cfRule type="cellIs" dxfId="625" priority="1013" operator="lessThan">
      <formula>"K$25"</formula>
    </cfRule>
    <cfRule type="cellIs" dxfId="624" priority="1014" operator="greaterThan">
      <formula>"J&amp;25"</formula>
    </cfRule>
  </conditionalFormatting>
  <conditionalFormatting sqref="Q107">
    <cfRule type="containsText" dxfId="623" priority="1012" operator="containsText" text="Excessivamente elevado">
      <formula>NOT(ISERROR(SEARCH("Excessivamente elevado",Q107)))</formula>
    </cfRule>
  </conditionalFormatting>
  <conditionalFormatting sqref="Q107">
    <cfRule type="containsText" priority="1017" operator="containsText" text="Excessivamente elevado">
      <formula>NOT(ISERROR(SEARCH("Excessivamente elevado",Q107)))</formula>
    </cfRule>
    <cfRule type="containsText" dxfId="622" priority="1018" operator="containsText" text="Válido">
      <formula>NOT(ISERROR(SEARCH("Válido",Q107)))</formula>
    </cfRule>
    <cfRule type="containsText" dxfId="621" priority="1019" operator="containsText" text="Inexequível">
      <formula>NOT(ISERROR(SEARCH("Inexequível",Q107)))</formula>
    </cfRule>
    <cfRule type="aboveAverage" dxfId="620" priority="1020" aboveAverage="0"/>
  </conditionalFormatting>
  <conditionalFormatting sqref="R109">
    <cfRule type="cellIs" dxfId="619" priority="992" operator="lessThan">
      <formula>"K$25"</formula>
    </cfRule>
    <cfRule type="cellIs" dxfId="618" priority="993" operator="greaterThan">
      <formula>"J&amp;25"</formula>
    </cfRule>
  </conditionalFormatting>
  <conditionalFormatting sqref="R109">
    <cfRule type="containsText" dxfId="617" priority="991" operator="containsText" text="Excessivamente elevado">
      <formula>NOT(ISERROR(SEARCH("Excessivamente elevado",R109)))</formula>
    </cfRule>
  </conditionalFormatting>
  <conditionalFormatting sqref="R109">
    <cfRule type="containsText" priority="994" operator="containsText" text="Excessivamente elevado">
      <formula>NOT(ISERROR(SEARCH("Excessivamente elevado",R109)))</formula>
    </cfRule>
    <cfRule type="containsText" dxfId="616" priority="995" operator="containsText" text="Válido">
      <formula>NOT(ISERROR(SEARCH("Válido",R109)))</formula>
    </cfRule>
    <cfRule type="containsText" dxfId="615" priority="996" operator="containsText" text="Inexequível">
      <formula>NOT(ISERROR(SEARCH("Inexequível",R109)))</formula>
    </cfRule>
    <cfRule type="aboveAverage" dxfId="614" priority="997" aboveAverage="0"/>
  </conditionalFormatting>
  <conditionalFormatting sqref="Q109">
    <cfRule type="cellIs" dxfId="613" priority="985" operator="lessThan">
      <formula>"K$25"</formula>
    </cfRule>
    <cfRule type="cellIs" dxfId="612" priority="986" operator="greaterThan">
      <formula>"J$25"</formula>
    </cfRule>
  </conditionalFormatting>
  <conditionalFormatting sqref="Q109">
    <cfRule type="cellIs" dxfId="611" priority="983" operator="lessThan">
      <formula>"K$25"</formula>
    </cfRule>
    <cfRule type="cellIs" dxfId="610" priority="984" operator="greaterThan">
      <formula>"J&amp;25"</formula>
    </cfRule>
  </conditionalFormatting>
  <conditionalFormatting sqref="Q109">
    <cfRule type="containsText" dxfId="609" priority="982" operator="containsText" text="Excessivamente elevado">
      <formula>NOT(ISERROR(SEARCH("Excessivamente elevado",Q109)))</formula>
    </cfRule>
  </conditionalFormatting>
  <conditionalFormatting sqref="Q109">
    <cfRule type="containsText" priority="987" operator="containsText" text="Excessivamente elevado">
      <formula>NOT(ISERROR(SEARCH("Excessivamente elevado",Q109)))</formula>
    </cfRule>
    <cfRule type="containsText" dxfId="608" priority="988" operator="containsText" text="Válido">
      <formula>NOT(ISERROR(SEARCH("Válido",Q109)))</formula>
    </cfRule>
    <cfRule type="containsText" dxfId="607" priority="989" operator="containsText" text="Inexequível">
      <formula>NOT(ISERROR(SEARCH("Inexequível",Q109)))</formula>
    </cfRule>
    <cfRule type="aboveAverage" dxfId="606" priority="990" aboveAverage="0"/>
  </conditionalFormatting>
  <conditionalFormatting sqref="P108:R108">
    <cfRule type="containsText" dxfId="605" priority="981" operator="containsText" text="Excessivamente elevado">
      <formula>NOT(ISERROR(SEARCH("Excessivamente elevado",P108)))</formula>
    </cfRule>
  </conditionalFormatting>
  <conditionalFormatting sqref="R117">
    <cfRule type="cellIs" dxfId="604" priority="973" operator="lessThan">
      <formula>"K$25"</formula>
    </cfRule>
    <cfRule type="cellIs" dxfId="603" priority="974" operator="greaterThan">
      <formula>"J&amp;25"</formula>
    </cfRule>
  </conditionalFormatting>
  <conditionalFormatting sqref="R117">
    <cfRule type="containsText" dxfId="602" priority="972" operator="containsText" text="Excessivamente elevado">
      <formula>NOT(ISERROR(SEARCH("Excessivamente elevado",R117)))</formula>
    </cfRule>
  </conditionalFormatting>
  <conditionalFormatting sqref="R117">
    <cfRule type="containsText" priority="975" operator="containsText" text="Excessivamente elevado">
      <formula>NOT(ISERROR(SEARCH("Excessivamente elevado",R117)))</formula>
    </cfRule>
    <cfRule type="containsText" dxfId="601" priority="976" operator="containsText" text="Válido">
      <formula>NOT(ISERROR(SEARCH("Válido",R117)))</formula>
    </cfRule>
    <cfRule type="containsText" dxfId="600" priority="977" operator="containsText" text="Inexequível">
      <formula>NOT(ISERROR(SEARCH("Inexequível",R117)))</formula>
    </cfRule>
    <cfRule type="aboveAverage" dxfId="599" priority="978" aboveAverage="0"/>
  </conditionalFormatting>
  <conditionalFormatting sqref="Q117">
    <cfRule type="cellIs" dxfId="598" priority="966" operator="lessThan">
      <formula>"K$25"</formula>
    </cfRule>
    <cfRule type="cellIs" dxfId="597" priority="967" operator="greaterThan">
      <formula>"J$25"</formula>
    </cfRule>
  </conditionalFormatting>
  <conditionalFormatting sqref="Q117">
    <cfRule type="cellIs" dxfId="596" priority="964" operator="lessThan">
      <formula>"K$25"</formula>
    </cfRule>
    <cfRule type="cellIs" dxfId="595" priority="965" operator="greaterThan">
      <formula>"J&amp;25"</formula>
    </cfRule>
  </conditionalFormatting>
  <conditionalFormatting sqref="Q117">
    <cfRule type="containsText" dxfId="594" priority="963" operator="containsText" text="Excessivamente elevado">
      <formula>NOT(ISERROR(SEARCH("Excessivamente elevado",Q117)))</formula>
    </cfRule>
  </conditionalFormatting>
  <conditionalFormatting sqref="Q117">
    <cfRule type="containsText" priority="968" operator="containsText" text="Excessivamente elevado">
      <formula>NOT(ISERROR(SEARCH("Excessivamente elevado",Q117)))</formula>
    </cfRule>
    <cfRule type="containsText" dxfId="593" priority="969" operator="containsText" text="Válido">
      <formula>NOT(ISERROR(SEARCH("Válido",Q117)))</formula>
    </cfRule>
    <cfRule type="containsText" dxfId="592" priority="970" operator="containsText" text="Inexequível">
      <formula>NOT(ISERROR(SEARCH("Inexequível",Q117)))</formula>
    </cfRule>
    <cfRule type="aboveAverage" dxfId="591" priority="971" aboveAverage="0"/>
  </conditionalFormatting>
  <conditionalFormatting sqref="P116:R116">
    <cfRule type="containsText" dxfId="590" priority="960" operator="containsText" text="Excessivamente elevado">
      <formula>NOT(ISERROR(SEARCH("Excessivamente elevado",P116)))</formula>
    </cfRule>
  </conditionalFormatting>
  <conditionalFormatting sqref="P125:R125">
    <cfRule type="containsText" dxfId="589" priority="959" operator="containsText" text="Excessivamente elevado">
      <formula>NOT(ISERROR(SEARCH("Excessivamente elevado",P125)))</formula>
    </cfRule>
  </conditionalFormatting>
  <conditionalFormatting sqref="Q134:Q135">
    <cfRule type="cellIs" dxfId="588" priority="952" operator="lessThan">
      <formula>"K$25"</formula>
    </cfRule>
    <cfRule type="cellIs" dxfId="587" priority="953" operator="greaterThan">
      <formula>"J$25"</formula>
    </cfRule>
  </conditionalFormatting>
  <conditionalFormatting sqref="Q134:Q135">
    <cfRule type="cellIs" dxfId="586" priority="950" operator="lessThan">
      <formula>"K$25"</formula>
    </cfRule>
    <cfRule type="cellIs" dxfId="585" priority="951" operator="greaterThan">
      <formula>"J&amp;25"</formula>
    </cfRule>
  </conditionalFormatting>
  <conditionalFormatting sqref="Q134:Q135">
    <cfRule type="containsText" dxfId="584" priority="949" operator="containsText" text="Excessivamente elevado">
      <formula>NOT(ISERROR(SEARCH("Excessivamente elevado",Q134)))</formula>
    </cfRule>
  </conditionalFormatting>
  <conditionalFormatting sqref="Q134:Q135">
    <cfRule type="containsText" priority="954" operator="containsText" text="Excessivamente elevado">
      <formula>NOT(ISERROR(SEARCH("Excessivamente elevado",Q134)))</formula>
    </cfRule>
    <cfRule type="containsText" dxfId="583" priority="955" operator="containsText" text="Válido">
      <formula>NOT(ISERROR(SEARCH("Válido",Q134)))</formula>
    </cfRule>
    <cfRule type="containsText" dxfId="582" priority="956" operator="containsText" text="Inexequível">
      <formula>NOT(ISERROR(SEARCH("Inexequível",Q134)))</formula>
    </cfRule>
    <cfRule type="aboveAverage" dxfId="581" priority="957" aboveAverage="0"/>
  </conditionalFormatting>
  <conditionalFormatting sqref="R134">
    <cfRule type="cellIs" dxfId="580" priority="943" operator="lessThan">
      <formula>"K$25"</formula>
    </cfRule>
    <cfRule type="cellIs" dxfId="579" priority="944" operator="greaterThan">
      <formula>"J&amp;25"</formula>
    </cfRule>
  </conditionalFormatting>
  <conditionalFormatting sqref="R134">
    <cfRule type="containsText" dxfId="578" priority="942" operator="containsText" text="Excessivamente elevado">
      <formula>NOT(ISERROR(SEARCH("Excessivamente elevado",R134)))</formula>
    </cfRule>
  </conditionalFormatting>
  <conditionalFormatting sqref="R134">
    <cfRule type="containsText" priority="945" operator="containsText" text="Excessivamente elevado">
      <formula>NOT(ISERROR(SEARCH("Excessivamente elevado",R134)))</formula>
    </cfRule>
    <cfRule type="containsText" dxfId="577" priority="946" operator="containsText" text="Válido">
      <formula>NOT(ISERROR(SEARCH("Válido",R134)))</formula>
    </cfRule>
    <cfRule type="containsText" dxfId="576" priority="947" operator="containsText" text="Inexequível">
      <formula>NOT(ISERROR(SEARCH("Inexequível",R134)))</formula>
    </cfRule>
    <cfRule type="aboveAverage" dxfId="575" priority="948" aboveAverage="0"/>
  </conditionalFormatting>
  <conditionalFormatting sqref="R135">
    <cfRule type="cellIs" dxfId="574" priority="936" operator="lessThan">
      <formula>"K$25"</formula>
    </cfRule>
    <cfRule type="cellIs" dxfId="573" priority="937" operator="greaterThan">
      <formula>"J&amp;25"</formula>
    </cfRule>
  </conditionalFormatting>
  <conditionalFormatting sqref="R135">
    <cfRule type="containsText" dxfId="572" priority="935" operator="containsText" text="Excessivamente elevado">
      <formula>NOT(ISERROR(SEARCH("Excessivamente elevado",R135)))</formula>
    </cfRule>
  </conditionalFormatting>
  <conditionalFormatting sqref="R135">
    <cfRule type="containsText" priority="938" operator="containsText" text="Excessivamente elevado">
      <formula>NOT(ISERROR(SEARCH("Excessivamente elevado",R135)))</formula>
    </cfRule>
    <cfRule type="containsText" dxfId="571" priority="939" operator="containsText" text="Válido">
      <formula>NOT(ISERROR(SEARCH("Válido",R135)))</formula>
    </cfRule>
    <cfRule type="containsText" dxfId="570" priority="940" operator="containsText" text="Inexequível">
      <formula>NOT(ISERROR(SEARCH("Inexequível",R135)))</formula>
    </cfRule>
    <cfRule type="aboveAverage" dxfId="569" priority="941" aboveAverage="0"/>
  </conditionalFormatting>
  <conditionalFormatting sqref="Q141:Q142">
    <cfRule type="cellIs" dxfId="568" priority="929" operator="lessThan">
      <formula>"K$25"</formula>
    </cfRule>
    <cfRule type="cellIs" dxfId="567" priority="930" operator="greaterThan">
      <formula>"J$25"</formula>
    </cfRule>
  </conditionalFormatting>
  <conditionalFormatting sqref="Q141:Q142">
    <cfRule type="cellIs" dxfId="566" priority="927" operator="lessThan">
      <formula>"K$25"</formula>
    </cfRule>
    <cfRule type="cellIs" dxfId="565" priority="928" operator="greaterThan">
      <formula>"J&amp;25"</formula>
    </cfRule>
  </conditionalFormatting>
  <conditionalFormatting sqref="Q141:Q142">
    <cfRule type="containsText" dxfId="564" priority="926" operator="containsText" text="Excessivamente elevado">
      <formula>NOT(ISERROR(SEARCH("Excessivamente elevado",Q141)))</formula>
    </cfRule>
  </conditionalFormatting>
  <conditionalFormatting sqref="Q141:Q142">
    <cfRule type="containsText" dxfId="563" priority="925" operator="containsText" text="Excessivamente elevado">
      <formula>NOT(ISERROR(SEARCH("Excessivamente elevado",Q141)))</formula>
    </cfRule>
  </conditionalFormatting>
  <conditionalFormatting sqref="Q141:Q142">
    <cfRule type="cellIs" dxfId="562" priority="923" operator="lessThan">
      <formula>"K$25"</formula>
    </cfRule>
    <cfRule type="cellIs" dxfId="561" priority="924" operator="greaterThan">
      <formula>"J$25"</formula>
    </cfRule>
  </conditionalFormatting>
  <conditionalFormatting sqref="Q141:Q142">
    <cfRule type="cellIs" dxfId="560" priority="921" operator="lessThan">
      <formula>"K$25"</formula>
    </cfRule>
    <cfRule type="cellIs" dxfId="559" priority="922" operator="greaterThan">
      <formula>"J&amp;25"</formula>
    </cfRule>
  </conditionalFormatting>
  <conditionalFormatting sqref="Q141:Q142">
    <cfRule type="containsText" priority="931" operator="containsText" text="Excessivamente elevado">
      <formula>NOT(ISERROR(SEARCH("Excessivamente elevado",Q141)))</formula>
    </cfRule>
    <cfRule type="containsText" dxfId="558" priority="932" operator="containsText" text="Válido">
      <formula>NOT(ISERROR(SEARCH("Válido",Q141)))</formula>
    </cfRule>
    <cfRule type="containsText" dxfId="557" priority="933" operator="containsText" text="Inexequível">
      <formula>NOT(ISERROR(SEARCH("Inexequível",Q141)))</formula>
    </cfRule>
    <cfRule type="aboveAverage" dxfId="556" priority="934" aboveAverage="0"/>
  </conditionalFormatting>
  <conditionalFormatting sqref="R141:R142">
    <cfRule type="cellIs" dxfId="555" priority="905" operator="lessThan">
      <formula>"K$25"</formula>
    </cfRule>
    <cfRule type="cellIs" dxfId="554" priority="906" operator="greaterThan">
      <formula>"J&amp;25"</formula>
    </cfRule>
  </conditionalFormatting>
  <conditionalFormatting sqref="R141:R142">
    <cfRule type="containsText" dxfId="553" priority="904" operator="containsText" text="Excessivamente elevado">
      <formula>NOT(ISERROR(SEARCH("Excessivamente elevado",R141)))</formula>
    </cfRule>
  </conditionalFormatting>
  <conditionalFormatting sqref="R141:R142">
    <cfRule type="cellIs" dxfId="552" priority="902" operator="lessThan">
      <formula>"K$25"</formula>
    </cfRule>
    <cfRule type="cellIs" dxfId="551" priority="903" operator="greaterThan">
      <formula>"J&amp;25"</formula>
    </cfRule>
  </conditionalFormatting>
  <conditionalFormatting sqref="R141:R142">
    <cfRule type="containsText" dxfId="550" priority="901" operator="containsText" text="Excessivamente elevado">
      <formula>NOT(ISERROR(SEARCH("Excessivamente elevado",R141)))</formula>
    </cfRule>
  </conditionalFormatting>
  <conditionalFormatting sqref="R141:R142">
    <cfRule type="containsText" priority="907" operator="containsText" text="Excessivamente elevado">
      <formula>NOT(ISERROR(SEARCH("Excessivamente elevado",R141)))</formula>
    </cfRule>
    <cfRule type="containsText" dxfId="549" priority="908" operator="containsText" text="Válido">
      <formula>NOT(ISERROR(SEARCH("Válido",R141)))</formula>
    </cfRule>
    <cfRule type="containsText" dxfId="548" priority="909" operator="containsText" text="Inexequível">
      <formula>NOT(ISERROR(SEARCH("Inexequível",R141)))</formula>
    </cfRule>
    <cfRule type="aboveAverage" dxfId="547" priority="910" aboveAverage="0"/>
  </conditionalFormatting>
  <conditionalFormatting sqref="P133:R133">
    <cfRule type="containsText" dxfId="546" priority="900" operator="containsText" text="Excessivamente elevado">
      <formula>NOT(ISERROR(SEARCH("Excessivamente elevado",P133)))</formula>
    </cfRule>
  </conditionalFormatting>
  <conditionalFormatting sqref="P143:R143">
    <cfRule type="containsText" dxfId="545" priority="899" operator="containsText" text="Excessivamente elevado">
      <formula>NOT(ISERROR(SEARCH("Excessivamente elevado",P143)))</formula>
    </cfRule>
  </conditionalFormatting>
  <conditionalFormatting sqref="P150:R150">
    <cfRule type="containsText" dxfId="544" priority="898" operator="containsText" text="Excessivamente elevado">
      <formula>NOT(ISERROR(SEARCH("Excessivamente elevado",P150)))</formula>
    </cfRule>
  </conditionalFormatting>
  <conditionalFormatting sqref="Q144">
    <cfRule type="cellIs" dxfId="543" priority="883" operator="lessThan">
      <formula>"K$25"</formula>
    </cfRule>
    <cfRule type="cellIs" dxfId="542" priority="884" operator="greaterThan">
      <formula>"J$25"</formula>
    </cfRule>
  </conditionalFormatting>
  <conditionalFormatting sqref="Q144">
    <cfRule type="cellIs" dxfId="541" priority="881" operator="lessThan">
      <formula>"K$25"</formula>
    </cfRule>
    <cfRule type="cellIs" dxfId="540" priority="882" operator="greaterThan">
      <formula>"J&amp;25"</formula>
    </cfRule>
  </conditionalFormatting>
  <conditionalFormatting sqref="Q144">
    <cfRule type="containsText" dxfId="539" priority="880" operator="containsText" text="Excessivamente elevado">
      <formula>NOT(ISERROR(SEARCH("Excessivamente elevado",Q144)))</formula>
    </cfRule>
  </conditionalFormatting>
  <conditionalFormatting sqref="Q144">
    <cfRule type="containsText" priority="885" operator="containsText" text="Excessivamente elevado">
      <formula>NOT(ISERROR(SEARCH("Excessivamente elevado",Q144)))</formula>
    </cfRule>
    <cfRule type="containsText" dxfId="538" priority="886" operator="containsText" text="Válido">
      <formula>NOT(ISERROR(SEARCH("Válido",Q144)))</formula>
    </cfRule>
    <cfRule type="containsText" dxfId="537" priority="887" operator="containsText" text="Inexequível">
      <formula>NOT(ISERROR(SEARCH("Inexequível",Q144)))</formula>
    </cfRule>
    <cfRule type="aboveAverage" dxfId="536" priority="888" aboveAverage="0"/>
  </conditionalFormatting>
  <conditionalFormatting sqref="R144">
    <cfRule type="cellIs" dxfId="535" priority="874" operator="lessThan">
      <formula>"K$25"</formula>
    </cfRule>
    <cfRule type="cellIs" dxfId="534" priority="875" operator="greaterThan">
      <formula>"J&amp;25"</formula>
    </cfRule>
  </conditionalFormatting>
  <conditionalFormatting sqref="R144">
    <cfRule type="containsText" dxfId="533" priority="873" operator="containsText" text="Excessivamente elevado">
      <formula>NOT(ISERROR(SEARCH("Excessivamente elevado",R144)))</formula>
    </cfRule>
  </conditionalFormatting>
  <conditionalFormatting sqref="R144">
    <cfRule type="containsText" priority="876" operator="containsText" text="Excessivamente elevado">
      <formula>NOT(ISERROR(SEARCH("Excessivamente elevado",R144)))</formula>
    </cfRule>
    <cfRule type="containsText" dxfId="532" priority="877" operator="containsText" text="Válido">
      <formula>NOT(ISERROR(SEARCH("Válido",R144)))</formula>
    </cfRule>
    <cfRule type="containsText" dxfId="531" priority="878" operator="containsText" text="Inexequível">
      <formula>NOT(ISERROR(SEARCH("Inexequível",R144)))</formula>
    </cfRule>
    <cfRule type="aboveAverage" dxfId="530" priority="879" aboveAverage="0"/>
  </conditionalFormatting>
  <conditionalFormatting sqref="P144:P149">
    <cfRule type="containsText" priority="7479" operator="containsText" text="Excessivamente elevado">
      <formula>NOT(ISERROR(SEARCH("Excessivamente elevado",P144)))</formula>
    </cfRule>
    <cfRule type="containsText" dxfId="529" priority="7480" operator="containsText" text="Válido">
      <formula>NOT(ISERROR(SEARCH("Válido",P144)))</formula>
    </cfRule>
    <cfRule type="containsText" dxfId="528" priority="7481" operator="containsText" text="Inexequível">
      <formula>NOT(ISERROR(SEARCH("Inexequível",P144)))</formula>
    </cfRule>
    <cfRule type="aboveAverage" dxfId="527" priority="7482" aboveAverage="0"/>
  </conditionalFormatting>
  <conditionalFormatting sqref="Q151">
    <cfRule type="cellIs" dxfId="526" priority="867" operator="lessThan">
      <formula>"K$25"</formula>
    </cfRule>
    <cfRule type="cellIs" dxfId="525" priority="868" operator="greaterThan">
      <formula>"J$25"</formula>
    </cfRule>
  </conditionalFormatting>
  <conditionalFormatting sqref="Q151">
    <cfRule type="cellIs" dxfId="524" priority="865" operator="lessThan">
      <formula>"K$25"</formula>
    </cfRule>
    <cfRule type="cellIs" dxfId="523" priority="866" operator="greaterThan">
      <formula>"J&amp;25"</formula>
    </cfRule>
  </conditionalFormatting>
  <conditionalFormatting sqref="Q151">
    <cfRule type="containsText" dxfId="522" priority="864" operator="containsText" text="Excessivamente elevado">
      <formula>NOT(ISERROR(SEARCH("Excessivamente elevado",Q151)))</formula>
    </cfRule>
  </conditionalFormatting>
  <conditionalFormatting sqref="Q151">
    <cfRule type="containsText" priority="869" operator="containsText" text="Excessivamente elevado">
      <formula>NOT(ISERROR(SEARCH("Excessivamente elevado",Q151)))</formula>
    </cfRule>
    <cfRule type="containsText" dxfId="521" priority="870" operator="containsText" text="Válido">
      <formula>NOT(ISERROR(SEARCH("Válido",Q151)))</formula>
    </cfRule>
    <cfRule type="containsText" dxfId="520" priority="871" operator="containsText" text="Inexequível">
      <formula>NOT(ISERROR(SEARCH("Inexequível",Q151)))</formula>
    </cfRule>
    <cfRule type="aboveAverage" dxfId="519" priority="872" aboveAverage="0"/>
  </conditionalFormatting>
  <conditionalFormatting sqref="R151">
    <cfRule type="cellIs" dxfId="518" priority="858" operator="lessThan">
      <formula>"K$25"</formula>
    </cfRule>
    <cfRule type="cellIs" dxfId="517" priority="859" operator="greaterThan">
      <formula>"J&amp;25"</formula>
    </cfRule>
  </conditionalFormatting>
  <conditionalFormatting sqref="R151">
    <cfRule type="containsText" dxfId="516" priority="857" operator="containsText" text="Excessivamente elevado">
      <formula>NOT(ISERROR(SEARCH("Excessivamente elevado",R151)))</formula>
    </cfRule>
  </conditionalFormatting>
  <conditionalFormatting sqref="R151">
    <cfRule type="containsText" priority="860" operator="containsText" text="Excessivamente elevado">
      <formula>NOT(ISERROR(SEARCH("Excessivamente elevado",R151)))</formula>
    </cfRule>
    <cfRule type="containsText" dxfId="515" priority="861" operator="containsText" text="Válido">
      <formula>NOT(ISERROR(SEARCH("Válido",R151)))</formula>
    </cfRule>
    <cfRule type="containsText" dxfId="514" priority="862" operator="containsText" text="Inexequível">
      <formula>NOT(ISERROR(SEARCH("Inexequível",R151)))</formula>
    </cfRule>
    <cfRule type="aboveAverage" dxfId="513" priority="863" aboveAverage="0"/>
  </conditionalFormatting>
  <conditionalFormatting sqref="Q158">
    <cfRule type="cellIs" dxfId="512" priority="847" operator="lessThan">
      <formula>"K$25"</formula>
    </cfRule>
    <cfRule type="cellIs" dxfId="511" priority="848" operator="greaterThan">
      <formula>"J$25"</formula>
    </cfRule>
  </conditionalFormatting>
  <conditionalFormatting sqref="Q158:R158">
    <cfRule type="cellIs" dxfId="510" priority="845" operator="lessThan">
      <formula>"K$25"</formula>
    </cfRule>
    <cfRule type="cellIs" dxfId="509" priority="846" operator="greaterThan">
      <formula>"J&amp;25"</formula>
    </cfRule>
  </conditionalFormatting>
  <conditionalFormatting sqref="Q158:R158">
    <cfRule type="containsText" dxfId="508" priority="844" operator="containsText" text="Excessivamente elevado">
      <formula>NOT(ISERROR(SEARCH("Excessivamente elevado",Q158)))</formula>
    </cfRule>
  </conditionalFormatting>
  <conditionalFormatting sqref="Q158">
    <cfRule type="containsText" dxfId="507" priority="843" operator="containsText" text="Excessivamente elevado">
      <formula>NOT(ISERROR(SEARCH("Excessivamente elevado",Q158)))</formula>
    </cfRule>
  </conditionalFormatting>
  <conditionalFormatting sqref="Q158">
    <cfRule type="cellIs" dxfId="506" priority="841" operator="lessThan">
      <formula>"K$25"</formula>
    </cfRule>
    <cfRule type="cellIs" dxfId="505" priority="842" operator="greaterThan">
      <formula>"J$25"</formula>
    </cfRule>
  </conditionalFormatting>
  <conditionalFormatting sqref="Q158">
    <cfRule type="cellIs" dxfId="504" priority="839" operator="lessThan">
      <formula>"K$25"</formula>
    </cfRule>
    <cfRule type="cellIs" dxfId="503" priority="840" operator="greaterThan">
      <formula>"J&amp;25"</formula>
    </cfRule>
  </conditionalFormatting>
  <conditionalFormatting sqref="R158">
    <cfRule type="cellIs" dxfId="502" priority="837" operator="lessThan">
      <formula>"K$25"</formula>
    </cfRule>
    <cfRule type="cellIs" dxfId="501" priority="838" operator="greaterThan">
      <formula>"J&amp;25"</formula>
    </cfRule>
  </conditionalFormatting>
  <conditionalFormatting sqref="R158">
    <cfRule type="containsText" dxfId="500" priority="836" operator="containsText" text="Excessivamente elevado">
      <formula>NOT(ISERROR(SEARCH("Excessivamente elevado",R158)))</formula>
    </cfRule>
  </conditionalFormatting>
  <conditionalFormatting sqref="Q158">
    <cfRule type="containsText" priority="849" operator="containsText" text="Excessivamente elevado">
      <formula>NOT(ISERROR(SEARCH("Excessivamente elevado",Q158)))</formula>
    </cfRule>
    <cfRule type="containsText" dxfId="499" priority="850" operator="containsText" text="Válido">
      <formula>NOT(ISERROR(SEARCH("Válido",Q158)))</formula>
    </cfRule>
    <cfRule type="containsText" dxfId="498" priority="851" operator="containsText" text="Inexequível">
      <formula>NOT(ISERROR(SEARCH("Inexequível",Q158)))</formula>
    </cfRule>
    <cfRule type="aboveAverage" dxfId="497" priority="852" aboveAverage="0"/>
  </conditionalFormatting>
  <conditionalFormatting sqref="R158">
    <cfRule type="containsText" priority="853" operator="containsText" text="Excessivamente elevado">
      <formula>NOT(ISERROR(SEARCH("Excessivamente elevado",R158)))</formula>
    </cfRule>
    <cfRule type="containsText" dxfId="496" priority="854" operator="containsText" text="Válido">
      <formula>NOT(ISERROR(SEARCH("Válido",R158)))</formula>
    </cfRule>
    <cfRule type="containsText" dxfId="495" priority="855" operator="containsText" text="Inexequível">
      <formula>NOT(ISERROR(SEARCH("Inexequível",R158)))</formula>
    </cfRule>
    <cfRule type="aboveAverage" dxfId="494" priority="856" aboveAverage="0"/>
  </conditionalFormatting>
  <conditionalFormatting sqref="Q160">
    <cfRule type="cellIs" dxfId="493" priority="821" operator="lessThan">
      <formula>"K$25"</formula>
    </cfRule>
    <cfRule type="cellIs" dxfId="492" priority="822" operator="greaterThan">
      <formula>"J$25"</formula>
    </cfRule>
  </conditionalFormatting>
  <conditionalFormatting sqref="Q160">
    <cfRule type="cellIs" dxfId="491" priority="819" operator="lessThan">
      <formula>"K$25"</formula>
    </cfRule>
    <cfRule type="cellIs" dxfId="490" priority="820" operator="greaterThan">
      <formula>"J&amp;25"</formula>
    </cfRule>
  </conditionalFormatting>
  <conditionalFormatting sqref="Q160">
    <cfRule type="containsText" dxfId="489" priority="818" operator="containsText" text="Excessivamente elevado">
      <formula>NOT(ISERROR(SEARCH("Excessivamente elevado",Q160)))</formula>
    </cfRule>
  </conditionalFormatting>
  <conditionalFormatting sqref="Q160">
    <cfRule type="containsText" priority="823" operator="containsText" text="Excessivamente elevado">
      <formula>NOT(ISERROR(SEARCH("Excessivamente elevado",Q160)))</formula>
    </cfRule>
    <cfRule type="containsText" dxfId="488" priority="824" operator="containsText" text="Válido">
      <formula>NOT(ISERROR(SEARCH("Válido",Q160)))</formula>
    </cfRule>
    <cfRule type="containsText" dxfId="487" priority="825" operator="containsText" text="Inexequível">
      <formula>NOT(ISERROR(SEARCH("Inexequível",Q160)))</formula>
    </cfRule>
    <cfRule type="aboveAverage" dxfId="486" priority="826" aboveAverage="0"/>
  </conditionalFormatting>
  <conditionalFormatting sqref="R160">
    <cfRule type="cellIs" dxfId="485" priority="812" operator="lessThan">
      <formula>"K$25"</formula>
    </cfRule>
    <cfRule type="cellIs" dxfId="484" priority="813" operator="greaterThan">
      <formula>"J&amp;25"</formula>
    </cfRule>
  </conditionalFormatting>
  <conditionalFormatting sqref="R160">
    <cfRule type="containsText" dxfId="483" priority="811" operator="containsText" text="Excessivamente elevado">
      <formula>NOT(ISERROR(SEARCH("Excessivamente elevado",R160)))</formula>
    </cfRule>
  </conditionalFormatting>
  <conditionalFormatting sqref="R160">
    <cfRule type="containsText" priority="814" operator="containsText" text="Excessivamente elevado">
      <formula>NOT(ISERROR(SEARCH("Excessivamente elevado",R160)))</formula>
    </cfRule>
    <cfRule type="containsText" dxfId="482" priority="815" operator="containsText" text="Válido">
      <formula>NOT(ISERROR(SEARCH("Válido",R160)))</formula>
    </cfRule>
    <cfRule type="containsText" dxfId="481" priority="816" operator="containsText" text="Inexequível">
      <formula>NOT(ISERROR(SEARCH("Inexequível",R160)))</formula>
    </cfRule>
    <cfRule type="aboveAverage" dxfId="480" priority="817" aboveAverage="0"/>
  </conditionalFormatting>
  <conditionalFormatting sqref="P168:P174">
    <cfRule type="cellIs" dxfId="479" priority="805" operator="lessThan">
      <formula>"K$25"</formula>
    </cfRule>
    <cfRule type="cellIs" dxfId="478" priority="806" operator="greaterThan">
      <formula>"J$25"</formula>
    </cfRule>
  </conditionalFormatting>
  <conditionalFormatting sqref="P168:P174">
    <cfRule type="cellIs" dxfId="477" priority="803" operator="lessThan">
      <formula>"K$25"</formula>
    </cfRule>
    <cfRule type="cellIs" dxfId="476" priority="804" operator="greaterThan">
      <formula>"J&amp;25"</formula>
    </cfRule>
  </conditionalFormatting>
  <conditionalFormatting sqref="P168:P174">
    <cfRule type="containsText" dxfId="475" priority="802" operator="containsText" text="Excessivamente elevado">
      <formula>NOT(ISERROR(SEARCH("Excessivamente elevado",P168)))</formula>
    </cfRule>
  </conditionalFormatting>
  <conditionalFormatting sqref="P168:P174">
    <cfRule type="containsText" priority="807" operator="containsText" text="Excessivamente elevado">
      <formula>NOT(ISERROR(SEARCH("Excessivamente elevado",P168)))</formula>
    </cfRule>
    <cfRule type="containsText" dxfId="474" priority="808" operator="containsText" text="Válido">
      <formula>NOT(ISERROR(SEARCH("Válido",P168)))</formula>
    </cfRule>
    <cfRule type="containsText" dxfId="473" priority="809" operator="containsText" text="Inexequível">
      <formula>NOT(ISERROR(SEARCH("Inexequível",P168)))</formula>
    </cfRule>
    <cfRule type="aboveAverage" dxfId="472" priority="810" aboveAverage="0"/>
  </conditionalFormatting>
  <conditionalFormatting sqref="Q168">
    <cfRule type="cellIs" dxfId="471" priority="796" operator="lessThan">
      <formula>"K$25"</formula>
    </cfRule>
    <cfRule type="cellIs" dxfId="470" priority="797" operator="greaterThan">
      <formula>"J$25"</formula>
    </cfRule>
  </conditionalFormatting>
  <conditionalFormatting sqref="Q168">
    <cfRule type="cellIs" dxfId="469" priority="794" operator="lessThan">
      <formula>"K$25"</formula>
    </cfRule>
    <cfRule type="cellIs" dxfId="468" priority="795" operator="greaterThan">
      <formula>"J&amp;25"</formula>
    </cfRule>
  </conditionalFormatting>
  <conditionalFormatting sqref="Q168">
    <cfRule type="containsText" dxfId="467" priority="793" operator="containsText" text="Excessivamente elevado">
      <formula>NOT(ISERROR(SEARCH("Excessivamente elevado",Q168)))</formula>
    </cfRule>
  </conditionalFormatting>
  <conditionalFormatting sqref="Q168">
    <cfRule type="containsText" priority="798" operator="containsText" text="Excessivamente elevado">
      <formula>NOT(ISERROR(SEARCH("Excessivamente elevado",Q168)))</formula>
    </cfRule>
    <cfRule type="containsText" dxfId="466" priority="799" operator="containsText" text="Válido">
      <formula>NOT(ISERROR(SEARCH("Válido",Q168)))</formula>
    </cfRule>
    <cfRule type="containsText" dxfId="465" priority="800" operator="containsText" text="Inexequível">
      <formula>NOT(ISERROR(SEARCH("Inexequível",Q168)))</formula>
    </cfRule>
    <cfRule type="aboveAverage" dxfId="464" priority="801" aboveAverage="0"/>
  </conditionalFormatting>
  <conditionalFormatting sqref="R168">
    <cfRule type="cellIs" dxfId="463" priority="787" operator="lessThan">
      <formula>"K$25"</formula>
    </cfRule>
    <cfRule type="cellIs" dxfId="462" priority="788" operator="greaterThan">
      <formula>"J&amp;25"</formula>
    </cfRule>
  </conditionalFormatting>
  <conditionalFormatting sqref="R168">
    <cfRule type="containsText" dxfId="461" priority="786" operator="containsText" text="Excessivamente elevado">
      <formula>NOT(ISERROR(SEARCH("Excessivamente elevado",R168)))</formula>
    </cfRule>
  </conditionalFormatting>
  <conditionalFormatting sqref="R168">
    <cfRule type="containsText" priority="789" operator="containsText" text="Excessivamente elevado">
      <formula>NOT(ISERROR(SEARCH("Excessivamente elevado",R168)))</formula>
    </cfRule>
    <cfRule type="containsText" dxfId="460" priority="790" operator="containsText" text="Válido">
      <formula>NOT(ISERROR(SEARCH("Válido",R168)))</formula>
    </cfRule>
    <cfRule type="containsText" dxfId="459" priority="791" operator="containsText" text="Inexequível">
      <formula>NOT(ISERROR(SEARCH("Inexequível",R168)))</formula>
    </cfRule>
    <cfRule type="aboveAverage" dxfId="458" priority="792" aboveAverage="0"/>
  </conditionalFormatting>
  <conditionalFormatting sqref="P159:R159">
    <cfRule type="containsText" dxfId="457" priority="785" operator="containsText" text="Excessivamente elevado">
      <formula>NOT(ISERROR(SEARCH("Excessivamente elevado",P159)))</formula>
    </cfRule>
  </conditionalFormatting>
  <conditionalFormatting sqref="P167:R167">
    <cfRule type="containsText" dxfId="456" priority="784" operator="containsText" text="Excessivamente elevado">
      <formula>NOT(ISERROR(SEARCH("Excessivamente elevado",P167)))</formula>
    </cfRule>
  </conditionalFormatting>
  <conditionalFormatting sqref="P175:R175">
    <cfRule type="containsText" dxfId="455" priority="783" operator="containsText" text="Excessivamente elevado">
      <formula>NOT(ISERROR(SEARCH("Excessivamente elevado",P175)))</formula>
    </cfRule>
  </conditionalFormatting>
  <conditionalFormatting sqref="P183:R183">
    <cfRule type="containsText" dxfId="454" priority="782" operator="containsText" text="Excessivamente elevado">
      <formula>NOT(ISERROR(SEARCH("Excessivamente elevado",P183)))</formula>
    </cfRule>
  </conditionalFormatting>
  <conditionalFormatting sqref="Q176">
    <cfRule type="cellIs" dxfId="453" priority="776" operator="lessThan">
      <formula>"K$25"</formula>
    </cfRule>
    <cfRule type="cellIs" dxfId="452" priority="777" operator="greaterThan">
      <formula>"J$25"</formula>
    </cfRule>
  </conditionalFormatting>
  <conditionalFormatting sqref="Q176">
    <cfRule type="cellIs" dxfId="451" priority="774" operator="lessThan">
      <formula>"K$25"</formula>
    </cfRule>
    <cfRule type="cellIs" dxfId="450" priority="775" operator="greaterThan">
      <formula>"J&amp;25"</formula>
    </cfRule>
  </conditionalFormatting>
  <conditionalFormatting sqref="Q176">
    <cfRule type="containsText" dxfId="449" priority="773" operator="containsText" text="Excessivamente elevado">
      <formula>NOT(ISERROR(SEARCH("Excessivamente elevado",Q176)))</formula>
    </cfRule>
  </conditionalFormatting>
  <conditionalFormatting sqref="Q176">
    <cfRule type="containsText" priority="778" operator="containsText" text="Excessivamente elevado">
      <formula>NOT(ISERROR(SEARCH("Excessivamente elevado",Q176)))</formula>
    </cfRule>
    <cfRule type="containsText" dxfId="448" priority="779" operator="containsText" text="Válido">
      <formula>NOT(ISERROR(SEARCH("Válido",Q176)))</formula>
    </cfRule>
    <cfRule type="containsText" dxfId="447" priority="780" operator="containsText" text="Inexequível">
      <formula>NOT(ISERROR(SEARCH("Inexequível",Q176)))</formula>
    </cfRule>
    <cfRule type="aboveAverage" dxfId="446" priority="781" aboveAverage="0"/>
  </conditionalFormatting>
  <conditionalFormatting sqref="R176">
    <cfRule type="cellIs" dxfId="445" priority="767" operator="lessThan">
      <formula>"K$25"</formula>
    </cfRule>
    <cfRule type="cellIs" dxfId="444" priority="768" operator="greaterThan">
      <formula>"J&amp;25"</formula>
    </cfRule>
  </conditionalFormatting>
  <conditionalFormatting sqref="R176">
    <cfRule type="containsText" dxfId="443" priority="766" operator="containsText" text="Excessivamente elevado">
      <formula>NOT(ISERROR(SEARCH("Excessivamente elevado",R176)))</formula>
    </cfRule>
  </conditionalFormatting>
  <conditionalFormatting sqref="R176">
    <cfRule type="containsText" priority="769" operator="containsText" text="Excessivamente elevado">
      <formula>NOT(ISERROR(SEARCH("Excessivamente elevado",R176)))</formula>
    </cfRule>
    <cfRule type="containsText" dxfId="442" priority="770" operator="containsText" text="Válido">
      <formula>NOT(ISERROR(SEARCH("Válido",R176)))</formula>
    </cfRule>
    <cfRule type="containsText" dxfId="441" priority="771" operator="containsText" text="Inexequível">
      <formula>NOT(ISERROR(SEARCH("Inexequível",R176)))</formula>
    </cfRule>
    <cfRule type="aboveAverage" dxfId="440" priority="772" aboveAverage="0"/>
  </conditionalFormatting>
  <conditionalFormatting sqref="R182">
    <cfRule type="cellIs" dxfId="439" priority="760" operator="lessThan">
      <formula>"K$25"</formula>
    </cfRule>
    <cfRule type="cellIs" dxfId="438" priority="761" operator="greaterThan">
      <formula>"J&amp;25"</formula>
    </cfRule>
  </conditionalFormatting>
  <conditionalFormatting sqref="R182">
    <cfRule type="containsText" dxfId="437" priority="759" operator="containsText" text="Excessivamente elevado">
      <formula>NOT(ISERROR(SEARCH("Excessivamente elevado",R182)))</formula>
    </cfRule>
  </conditionalFormatting>
  <conditionalFormatting sqref="R182">
    <cfRule type="cellIs" dxfId="436" priority="757" operator="lessThan">
      <formula>"K$25"</formula>
    </cfRule>
    <cfRule type="cellIs" dxfId="435" priority="758" operator="greaterThan">
      <formula>"J&amp;25"</formula>
    </cfRule>
  </conditionalFormatting>
  <conditionalFormatting sqref="R182">
    <cfRule type="containsText" dxfId="434" priority="756" operator="containsText" text="Excessivamente elevado">
      <formula>NOT(ISERROR(SEARCH("Excessivamente elevado",R182)))</formula>
    </cfRule>
  </conditionalFormatting>
  <conditionalFormatting sqref="R182">
    <cfRule type="containsText" priority="762" operator="containsText" text="Excessivamente elevado">
      <formula>NOT(ISERROR(SEARCH("Excessivamente elevado",R182)))</formula>
    </cfRule>
    <cfRule type="containsText" dxfId="433" priority="763" operator="containsText" text="Válido">
      <formula>NOT(ISERROR(SEARCH("Válido",R182)))</formula>
    </cfRule>
    <cfRule type="containsText" dxfId="432" priority="764" operator="containsText" text="Inexequível">
      <formula>NOT(ISERROR(SEARCH("Inexequível",R182)))</formula>
    </cfRule>
    <cfRule type="aboveAverage" dxfId="431" priority="765" aboveAverage="0"/>
  </conditionalFormatting>
  <conditionalFormatting sqref="R132">
    <cfRule type="cellIs" dxfId="430" priority="750" operator="lessThan">
      <formula>"K$25"</formula>
    </cfRule>
    <cfRule type="cellIs" dxfId="429" priority="751" operator="greaterThan">
      <formula>"J&amp;25"</formula>
    </cfRule>
  </conditionalFormatting>
  <conditionalFormatting sqref="R132">
    <cfRule type="containsText" dxfId="428" priority="749" operator="containsText" text="Excessivamente elevado">
      <formula>NOT(ISERROR(SEARCH("Excessivamente elevado",R132)))</formula>
    </cfRule>
  </conditionalFormatting>
  <conditionalFormatting sqref="R132">
    <cfRule type="cellIs" dxfId="427" priority="747" operator="lessThan">
      <formula>"K$25"</formula>
    </cfRule>
    <cfRule type="cellIs" dxfId="426" priority="748" operator="greaterThan">
      <formula>"J&amp;25"</formula>
    </cfRule>
  </conditionalFormatting>
  <conditionalFormatting sqref="R132">
    <cfRule type="containsText" dxfId="425" priority="746" operator="containsText" text="Excessivamente elevado">
      <formula>NOT(ISERROR(SEARCH("Excessivamente elevado",R132)))</formula>
    </cfRule>
  </conditionalFormatting>
  <conditionalFormatting sqref="R132">
    <cfRule type="containsText" priority="752" operator="containsText" text="Excessivamente elevado">
      <formula>NOT(ISERROR(SEARCH("Excessivamente elevado",R132)))</formula>
    </cfRule>
    <cfRule type="containsText" dxfId="424" priority="753" operator="containsText" text="Válido">
      <formula>NOT(ISERROR(SEARCH("Válido",R132)))</formula>
    </cfRule>
    <cfRule type="containsText" dxfId="423" priority="754" operator="containsText" text="Inexequível">
      <formula>NOT(ISERROR(SEARCH("Inexequível",R132)))</formula>
    </cfRule>
    <cfRule type="aboveAverage" dxfId="422" priority="755" aboveAverage="0"/>
  </conditionalFormatting>
  <conditionalFormatting sqref="R124">
    <cfRule type="cellIs" dxfId="421" priority="740" operator="lessThan">
      <formula>"K$25"</formula>
    </cfRule>
    <cfRule type="cellIs" dxfId="420" priority="741" operator="greaterThan">
      <formula>"J&amp;25"</formula>
    </cfRule>
  </conditionalFormatting>
  <conditionalFormatting sqref="R124">
    <cfRule type="containsText" dxfId="419" priority="739" operator="containsText" text="Excessivamente elevado">
      <formula>NOT(ISERROR(SEARCH("Excessivamente elevado",R124)))</formula>
    </cfRule>
  </conditionalFormatting>
  <conditionalFormatting sqref="R124">
    <cfRule type="cellIs" dxfId="418" priority="737" operator="lessThan">
      <formula>"K$25"</formula>
    </cfRule>
    <cfRule type="cellIs" dxfId="417" priority="738" operator="greaterThan">
      <formula>"J&amp;25"</formula>
    </cfRule>
  </conditionalFormatting>
  <conditionalFormatting sqref="R124">
    <cfRule type="containsText" dxfId="416" priority="736" operator="containsText" text="Excessivamente elevado">
      <formula>NOT(ISERROR(SEARCH("Excessivamente elevado",R124)))</formula>
    </cfRule>
  </conditionalFormatting>
  <conditionalFormatting sqref="R124">
    <cfRule type="containsText" priority="742" operator="containsText" text="Excessivamente elevado">
      <formula>NOT(ISERROR(SEARCH("Excessivamente elevado",R124)))</formula>
    </cfRule>
    <cfRule type="containsText" dxfId="415" priority="743" operator="containsText" text="Válido">
      <formula>NOT(ISERROR(SEARCH("Válido",R124)))</formula>
    </cfRule>
    <cfRule type="containsText" dxfId="414" priority="744" operator="containsText" text="Inexequível">
      <formula>NOT(ISERROR(SEARCH("Inexequível",R124)))</formula>
    </cfRule>
    <cfRule type="aboveAverage" dxfId="413" priority="745" aboveAverage="0"/>
  </conditionalFormatting>
  <conditionalFormatting sqref="R115">
    <cfRule type="cellIs" dxfId="412" priority="730" operator="lessThan">
      <formula>"K$25"</formula>
    </cfRule>
    <cfRule type="cellIs" dxfId="411" priority="731" operator="greaterThan">
      <formula>"J&amp;25"</formula>
    </cfRule>
  </conditionalFormatting>
  <conditionalFormatting sqref="R115">
    <cfRule type="containsText" dxfId="410" priority="729" operator="containsText" text="Excessivamente elevado">
      <formula>NOT(ISERROR(SEARCH("Excessivamente elevado",R115)))</formula>
    </cfRule>
  </conditionalFormatting>
  <conditionalFormatting sqref="R115">
    <cfRule type="cellIs" dxfId="409" priority="727" operator="lessThan">
      <formula>"K$25"</formula>
    </cfRule>
    <cfRule type="cellIs" dxfId="408" priority="728" operator="greaterThan">
      <formula>"J&amp;25"</formula>
    </cfRule>
  </conditionalFormatting>
  <conditionalFormatting sqref="R115">
    <cfRule type="containsText" dxfId="407" priority="726" operator="containsText" text="Excessivamente elevado">
      <formula>NOT(ISERROR(SEARCH("Excessivamente elevado",R115)))</formula>
    </cfRule>
  </conditionalFormatting>
  <conditionalFormatting sqref="R115">
    <cfRule type="containsText" priority="732" operator="containsText" text="Excessivamente elevado">
      <formula>NOT(ISERROR(SEARCH("Excessivamente elevado",R115)))</formula>
    </cfRule>
    <cfRule type="containsText" dxfId="406" priority="733" operator="containsText" text="Válido">
      <formula>NOT(ISERROR(SEARCH("Válido",R115)))</formula>
    </cfRule>
    <cfRule type="containsText" dxfId="405" priority="734" operator="containsText" text="Inexequível">
      <formula>NOT(ISERROR(SEARCH("Inexequível",R115)))</formula>
    </cfRule>
    <cfRule type="aboveAverage" dxfId="404" priority="735" aboveAverage="0"/>
  </conditionalFormatting>
  <conditionalFormatting sqref="R107">
    <cfRule type="cellIs" dxfId="403" priority="720" operator="lessThan">
      <formula>"K$25"</formula>
    </cfRule>
    <cfRule type="cellIs" dxfId="402" priority="721" operator="greaterThan">
      <formula>"J&amp;25"</formula>
    </cfRule>
  </conditionalFormatting>
  <conditionalFormatting sqref="R107">
    <cfRule type="containsText" dxfId="401" priority="719" operator="containsText" text="Excessivamente elevado">
      <formula>NOT(ISERROR(SEARCH("Excessivamente elevado",R107)))</formula>
    </cfRule>
  </conditionalFormatting>
  <conditionalFormatting sqref="R107">
    <cfRule type="cellIs" dxfId="400" priority="717" operator="lessThan">
      <formula>"K$25"</formula>
    </cfRule>
    <cfRule type="cellIs" dxfId="399" priority="718" operator="greaterThan">
      <formula>"J&amp;25"</formula>
    </cfRule>
  </conditionalFormatting>
  <conditionalFormatting sqref="R107">
    <cfRule type="containsText" dxfId="398" priority="716" operator="containsText" text="Excessivamente elevado">
      <formula>NOT(ISERROR(SEARCH("Excessivamente elevado",R107)))</formula>
    </cfRule>
  </conditionalFormatting>
  <conditionalFormatting sqref="R107">
    <cfRule type="containsText" priority="722" operator="containsText" text="Excessivamente elevado">
      <formula>NOT(ISERROR(SEARCH("Excessivamente elevado",R107)))</formula>
    </cfRule>
    <cfRule type="containsText" dxfId="397" priority="723" operator="containsText" text="Válido">
      <formula>NOT(ISERROR(SEARCH("Válido",R107)))</formula>
    </cfRule>
    <cfRule type="containsText" dxfId="396" priority="724" operator="containsText" text="Inexequível">
      <formula>NOT(ISERROR(SEARCH("Inexequível",R107)))</formula>
    </cfRule>
    <cfRule type="aboveAverage" dxfId="395" priority="725" aboveAverage="0"/>
  </conditionalFormatting>
  <conditionalFormatting sqref="R99">
    <cfRule type="cellIs" dxfId="394" priority="710" operator="lessThan">
      <formula>"K$25"</formula>
    </cfRule>
    <cfRule type="cellIs" dxfId="393" priority="711" operator="greaterThan">
      <formula>"J&amp;25"</formula>
    </cfRule>
  </conditionalFormatting>
  <conditionalFormatting sqref="R99">
    <cfRule type="containsText" dxfId="392" priority="709" operator="containsText" text="Excessivamente elevado">
      <formula>NOT(ISERROR(SEARCH("Excessivamente elevado",R99)))</formula>
    </cfRule>
  </conditionalFormatting>
  <conditionalFormatting sqref="R99">
    <cfRule type="cellIs" dxfId="391" priority="707" operator="lessThan">
      <formula>"K$25"</formula>
    </cfRule>
    <cfRule type="cellIs" dxfId="390" priority="708" operator="greaterThan">
      <formula>"J&amp;25"</formula>
    </cfRule>
  </conditionalFormatting>
  <conditionalFormatting sqref="R99">
    <cfRule type="containsText" dxfId="389" priority="706" operator="containsText" text="Excessivamente elevado">
      <formula>NOT(ISERROR(SEARCH("Excessivamente elevado",R99)))</formula>
    </cfRule>
  </conditionalFormatting>
  <conditionalFormatting sqref="R99">
    <cfRule type="containsText" priority="712" operator="containsText" text="Excessivamente elevado">
      <formula>NOT(ISERROR(SEARCH("Excessivamente elevado",R99)))</formula>
    </cfRule>
    <cfRule type="containsText" dxfId="388" priority="713" operator="containsText" text="Válido">
      <formula>NOT(ISERROR(SEARCH("Válido",R99)))</formula>
    </cfRule>
    <cfRule type="containsText" dxfId="387" priority="714" operator="containsText" text="Inexequível">
      <formula>NOT(ISERROR(SEARCH("Inexequível",R99)))</formula>
    </cfRule>
    <cfRule type="aboveAverage" dxfId="386" priority="715" aboveAverage="0"/>
  </conditionalFormatting>
  <conditionalFormatting sqref="R55">
    <cfRule type="cellIs" dxfId="385" priority="630" operator="lessThan">
      <formula>"K$25"</formula>
    </cfRule>
    <cfRule type="cellIs" dxfId="384" priority="631" operator="greaterThan">
      <formula>"J&amp;25"</formula>
    </cfRule>
  </conditionalFormatting>
  <conditionalFormatting sqref="R55">
    <cfRule type="containsText" dxfId="383" priority="629" operator="containsText" text="Excessivamente elevado">
      <formula>NOT(ISERROR(SEARCH("Excessivamente elevado",R55)))</formula>
    </cfRule>
  </conditionalFormatting>
  <conditionalFormatting sqref="R55">
    <cfRule type="cellIs" dxfId="382" priority="627" operator="lessThan">
      <formula>"K$25"</formula>
    </cfRule>
    <cfRule type="cellIs" dxfId="381" priority="628" operator="greaterThan">
      <formula>"J&amp;25"</formula>
    </cfRule>
  </conditionalFormatting>
  <conditionalFormatting sqref="R55">
    <cfRule type="containsText" dxfId="380" priority="626" operator="containsText" text="Excessivamente elevado">
      <formula>NOT(ISERROR(SEARCH("Excessivamente elevado",R55)))</formula>
    </cfRule>
  </conditionalFormatting>
  <conditionalFormatting sqref="R55">
    <cfRule type="containsText" priority="632" operator="containsText" text="Excessivamente elevado">
      <formula>NOT(ISERROR(SEARCH("Excessivamente elevado",R55)))</formula>
    </cfRule>
    <cfRule type="containsText" dxfId="379" priority="633" operator="containsText" text="Válido">
      <formula>NOT(ISERROR(SEARCH("Válido",R55)))</formula>
    </cfRule>
    <cfRule type="containsText" dxfId="378" priority="634" operator="containsText" text="Inexequível">
      <formula>NOT(ISERROR(SEARCH("Inexequível",R55)))</formula>
    </cfRule>
    <cfRule type="aboveAverage" dxfId="377" priority="635" aboveAverage="0"/>
  </conditionalFormatting>
  <conditionalFormatting sqref="R54">
    <cfRule type="cellIs" dxfId="376" priority="620" operator="lessThan">
      <formula>"K$25"</formula>
    </cfRule>
    <cfRule type="cellIs" dxfId="375" priority="621" operator="greaterThan">
      <formula>"J&amp;25"</formula>
    </cfRule>
  </conditionalFormatting>
  <conditionalFormatting sqref="R54">
    <cfRule type="containsText" dxfId="374" priority="619" operator="containsText" text="Excessivamente elevado">
      <formula>NOT(ISERROR(SEARCH("Excessivamente elevado",R54)))</formula>
    </cfRule>
  </conditionalFormatting>
  <conditionalFormatting sqref="R54">
    <cfRule type="cellIs" dxfId="373" priority="617" operator="lessThan">
      <formula>"K$25"</formula>
    </cfRule>
    <cfRule type="cellIs" dxfId="372" priority="618" operator="greaterThan">
      <formula>"J&amp;25"</formula>
    </cfRule>
  </conditionalFormatting>
  <conditionalFormatting sqref="R54">
    <cfRule type="containsText" dxfId="371" priority="616" operator="containsText" text="Excessivamente elevado">
      <formula>NOT(ISERROR(SEARCH("Excessivamente elevado",R54)))</formula>
    </cfRule>
  </conditionalFormatting>
  <conditionalFormatting sqref="R54">
    <cfRule type="containsText" priority="622" operator="containsText" text="Excessivamente elevado">
      <formula>NOT(ISERROR(SEARCH("Excessivamente elevado",R54)))</formula>
    </cfRule>
    <cfRule type="containsText" dxfId="370" priority="623" operator="containsText" text="Válido">
      <formula>NOT(ISERROR(SEARCH("Válido",R54)))</formula>
    </cfRule>
    <cfRule type="containsText" dxfId="369" priority="624" operator="containsText" text="Inexequível">
      <formula>NOT(ISERROR(SEARCH("Inexequível",R54)))</formula>
    </cfRule>
    <cfRule type="aboveAverage" dxfId="368" priority="625" aboveAverage="0"/>
  </conditionalFormatting>
  <conditionalFormatting sqref="R46">
    <cfRule type="cellIs" dxfId="367" priority="610" operator="lessThan">
      <formula>"K$25"</formula>
    </cfRule>
    <cfRule type="cellIs" dxfId="366" priority="611" operator="greaterThan">
      <formula>"J&amp;25"</formula>
    </cfRule>
  </conditionalFormatting>
  <conditionalFormatting sqref="R46">
    <cfRule type="containsText" dxfId="365" priority="609" operator="containsText" text="Excessivamente elevado">
      <formula>NOT(ISERROR(SEARCH("Excessivamente elevado",R46)))</formula>
    </cfRule>
  </conditionalFormatting>
  <conditionalFormatting sqref="R46">
    <cfRule type="cellIs" dxfId="364" priority="607" operator="lessThan">
      <formula>"K$25"</formula>
    </cfRule>
    <cfRule type="cellIs" dxfId="363" priority="608" operator="greaterThan">
      <formula>"J&amp;25"</formula>
    </cfRule>
  </conditionalFormatting>
  <conditionalFormatting sqref="R46">
    <cfRule type="containsText" dxfId="362" priority="606" operator="containsText" text="Excessivamente elevado">
      <formula>NOT(ISERROR(SEARCH("Excessivamente elevado",R46)))</formula>
    </cfRule>
  </conditionalFormatting>
  <conditionalFormatting sqref="R46">
    <cfRule type="containsText" priority="612" operator="containsText" text="Excessivamente elevado">
      <formula>NOT(ISERROR(SEARCH("Excessivamente elevado",R46)))</formula>
    </cfRule>
    <cfRule type="containsText" dxfId="361" priority="613" operator="containsText" text="Válido">
      <formula>NOT(ISERROR(SEARCH("Válido",R46)))</formula>
    </cfRule>
    <cfRule type="containsText" dxfId="360" priority="614" operator="containsText" text="Inexequível">
      <formula>NOT(ISERROR(SEARCH("Inexequível",R46)))</formula>
    </cfRule>
    <cfRule type="aboveAverage" dxfId="359" priority="615" aboveAverage="0"/>
  </conditionalFormatting>
  <conditionalFormatting sqref="R45">
    <cfRule type="cellIs" dxfId="358" priority="600" operator="lessThan">
      <formula>"K$25"</formula>
    </cfRule>
    <cfRule type="cellIs" dxfId="357" priority="601" operator="greaterThan">
      <formula>"J&amp;25"</formula>
    </cfRule>
  </conditionalFormatting>
  <conditionalFormatting sqref="R45">
    <cfRule type="containsText" dxfId="356" priority="599" operator="containsText" text="Excessivamente elevado">
      <formula>NOT(ISERROR(SEARCH("Excessivamente elevado",R45)))</formula>
    </cfRule>
  </conditionalFormatting>
  <conditionalFormatting sqref="R45">
    <cfRule type="cellIs" dxfId="355" priority="597" operator="lessThan">
      <formula>"K$25"</formula>
    </cfRule>
    <cfRule type="cellIs" dxfId="354" priority="598" operator="greaterThan">
      <formula>"J&amp;25"</formula>
    </cfRule>
  </conditionalFormatting>
  <conditionalFormatting sqref="R45">
    <cfRule type="containsText" dxfId="353" priority="596" operator="containsText" text="Excessivamente elevado">
      <formula>NOT(ISERROR(SEARCH("Excessivamente elevado",R45)))</formula>
    </cfRule>
  </conditionalFormatting>
  <conditionalFormatting sqref="R45">
    <cfRule type="containsText" priority="602" operator="containsText" text="Excessivamente elevado">
      <formula>NOT(ISERROR(SEARCH("Excessivamente elevado",R45)))</formula>
    </cfRule>
    <cfRule type="containsText" dxfId="352" priority="603" operator="containsText" text="Válido">
      <formula>NOT(ISERROR(SEARCH("Válido",R45)))</formula>
    </cfRule>
    <cfRule type="containsText" dxfId="351" priority="604" operator="containsText" text="Inexequível">
      <formula>NOT(ISERROR(SEARCH("Inexequível",R45)))</formula>
    </cfRule>
    <cfRule type="aboveAverage" dxfId="350" priority="605" aboveAverage="0"/>
  </conditionalFormatting>
  <conditionalFormatting sqref="R37">
    <cfRule type="cellIs" dxfId="349" priority="590" operator="lessThan">
      <formula>"K$25"</formula>
    </cfRule>
    <cfRule type="cellIs" dxfId="348" priority="591" operator="greaterThan">
      <formula>"J&amp;25"</formula>
    </cfRule>
  </conditionalFormatting>
  <conditionalFormatting sqref="R37">
    <cfRule type="containsText" dxfId="347" priority="589" operator="containsText" text="Excessivamente elevado">
      <formula>NOT(ISERROR(SEARCH("Excessivamente elevado",R37)))</formula>
    </cfRule>
  </conditionalFormatting>
  <conditionalFormatting sqref="R37">
    <cfRule type="cellIs" dxfId="346" priority="587" operator="lessThan">
      <formula>"K$25"</formula>
    </cfRule>
    <cfRule type="cellIs" dxfId="345" priority="588" operator="greaterThan">
      <formula>"J&amp;25"</formula>
    </cfRule>
  </conditionalFormatting>
  <conditionalFormatting sqref="R37">
    <cfRule type="containsText" dxfId="344" priority="586" operator="containsText" text="Excessivamente elevado">
      <formula>NOT(ISERROR(SEARCH("Excessivamente elevado",R37)))</formula>
    </cfRule>
  </conditionalFormatting>
  <conditionalFormatting sqref="R37">
    <cfRule type="containsText" priority="592" operator="containsText" text="Excessivamente elevado">
      <formula>NOT(ISERROR(SEARCH("Excessivamente elevado",R37)))</formula>
    </cfRule>
    <cfRule type="containsText" dxfId="343" priority="593" operator="containsText" text="Válido">
      <formula>NOT(ISERROR(SEARCH("Válido",R37)))</formula>
    </cfRule>
    <cfRule type="containsText" dxfId="342" priority="594" operator="containsText" text="Inexequível">
      <formula>NOT(ISERROR(SEARCH("Inexequível",R37)))</formula>
    </cfRule>
    <cfRule type="aboveAverage" dxfId="341" priority="595" aboveAverage="0"/>
  </conditionalFormatting>
  <conditionalFormatting sqref="R36">
    <cfRule type="cellIs" dxfId="340" priority="580" operator="lessThan">
      <formula>"K$25"</formula>
    </cfRule>
    <cfRule type="cellIs" dxfId="339" priority="581" operator="greaterThan">
      <formula>"J&amp;25"</formula>
    </cfRule>
  </conditionalFormatting>
  <conditionalFormatting sqref="R36">
    <cfRule type="containsText" dxfId="338" priority="579" operator="containsText" text="Excessivamente elevado">
      <formula>NOT(ISERROR(SEARCH("Excessivamente elevado",R36)))</formula>
    </cfRule>
  </conditionalFormatting>
  <conditionalFormatting sqref="R36">
    <cfRule type="cellIs" dxfId="337" priority="577" operator="lessThan">
      <formula>"K$25"</formula>
    </cfRule>
    <cfRule type="cellIs" dxfId="336" priority="578" operator="greaterThan">
      <formula>"J&amp;25"</formula>
    </cfRule>
  </conditionalFormatting>
  <conditionalFormatting sqref="R36">
    <cfRule type="containsText" dxfId="335" priority="576" operator="containsText" text="Excessivamente elevado">
      <formula>NOT(ISERROR(SEARCH("Excessivamente elevado",R36)))</formula>
    </cfRule>
  </conditionalFormatting>
  <conditionalFormatting sqref="R36">
    <cfRule type="containsText" priority="582" operator="containsText" text="Excessivamente elevado">
      <formula>NOT(ISERROR(SEARCH("Excessivamente elevado",R36)))</formula>
    </cfRule>
    <cfRule type="containsText" dxfId="334" priority="583" operator="containsText" text="Válido">
      <formula>NOT(ISERROR(SEARCH("Válido",R36)))</formula>
    </cfRule>
    <cfRule type="containsText" dxfId="333" priority="584" operator="containsText" text="Inexequível">
      <formula>NOT(ISERROR(SEARCH("Inexequível",R36)))</formula>
    </cfRule>
    <cfRule type="aboveAverage" dxfId="332" priority="585" aboveAverage="0"/>
  </conditionalFormatting>
  <conditionalFormatting sqref="R30">
    <cfRule type="cellIs" dxfId="331" priority="570" operator="lessThan">
      <formula>"K$25"</formula>
    </cfRule>
    <cfRule type="cellIs" dxfId="330" priority="571" operator="greaterThan">
      <formula>"J&amp;25"</formula>
    </cfRule>
  </conditionalFormatting>
  <conditionalFormatting sqref="R30">
    <cfRule type="containsText" dxfId="329" priority="569" operator="containsText" text="Excessivamente elevado">
      <formula>NOT(ISERROR(SEARCH("Excessivamente elevado",R30)))</formula>
    </cfRule>
  </conditionalFormatting>
  <conditionalFormatting sqref="R30">
    <cfRule type="cellIs" dxfId="328" priority="567" operator="lessThan">
      <formula>"K$25"</formula>
    </cfRule>
    <cfRule type="cellIs" dxfId="327" priority="568" operator="greaterThan">
      <formula>"J&amp;25"</formula>
    </cfRule>
  </conditionalFormatting>
  <conditionalFormatting sqref="R30">
    <cfRule type="containsText" dxfId="326" priority="566" operator="containsText" text="Excessivamente elevado">
      <formula>NOT(ISERROR(SEARCH("Excessivamente elevado",R30)))</formula>
    </cfRule>
  </conditionalFormatting>
  <conditionalFormatting sqref="R30">
    <cfRule type="containsText" priority="572" operator="containsText" text="Excessivamente elevado">
      <formula>NOT(ISERROR(SEARCH("Excessivamente elevado",R30)))</formula>
    </cfRule>
    <cfRule type="containsText" dxfId="325" priority="573" operator="containsText" text="Válido">
      <formula>NOT(ISERROR(SEARCH("Válido",R30)))</formula>
    </cfRule>
    <cfRule type="containsText" dxfId="324" priority="574" operator="containsText" text="Inexequível">
      <formula>NOT(ISERROR(SEARCH("Inexequível",R30)))</formula>
    </cfRule>
    <cfRule type="aboveAverage" dxfId="323" priority="575" aboveAverage="0"/>
  </conditionalFormatting>
  <conditionalFormatting sqref="P184:P189">
    <cfRule type="cellIs" dxfId="322" priority="560" operator="lessThan">
      <formula>"K$25"</formula>
    </cfRule>
    <cfRule type="cellIs" dxfId="321" priority="561" operator="greaterThan">
      <formula>"J$25"</formula>
    </cfRule>
  </conditionalFormatting>
  <conditionalFormatting sqref="P184:P189">
    <cfRule type="cellIs" dxfId="320" priority="558" operator="lessThan">
      <formula>"K$25"</formula>
    </cfRule>
    <cfRule type="cellIs" dxfId="319" priority="559" operator="greaterThan">
      <formula>"J&amp;25"</formula>
    </cfRule>
  </conditionalFormatting>
  <conditionalFormatting sqref="P184:P189">
    <cfRule type="containsText" dxfId="318" priority="557" operator="containsText" text="Excessivamente elevado">
      <formula>NOT(ISERROR(SEARCH("Excessivamente elevado",P184)))</formula>
    </cfRule>
  </conditionalFormatting>
  <conditionalFormatting sqref="P184:P189">
    <cfRule type="containsText" priority="562" operator="containsText" text="Excessivamente elevado">
      <formula>NOT(ISERROR(SEARCH("Excessivamente elevado",P184)))</formula>
    </cfRule>
    <cfRule type="containsText" dxfId="317" priority="563" operator="containsText" text="Válido">
      <formula>NOT(ISERROR(SEARCH("Válido",P184)))</formula>
    </cfRule>
    <cfRule type="containsText" dxfId="316" priority="564" operator="containsText" text="Inexequível">
      <formula>NOT(ISERROR(SEARCH("Inexequível",P184)))</formula>
    </cfRule>
    <cfRule type="aboveAverage" dxfId="315" priority="565" aboveAverage="0"/>
  </conditionalFormatting>
  <conditionalFormatting sqref="P190:R190">
    <cfRule type="containsText" dxfId="314" priority="462" operator="containsText" text="Excessivamente elevado">
      <formula>NOT(ISERROR(SEARCH("Excessivamente elevado",P190)))</formula>
    </cfRule>
  </conditionalFormatting>
  <conditionalFormatting sqref="Q195">
    <cfRule type="cellIs" dxfId="313" priority="452" operator="lessThan">
      <formula>"K$25"</formula>
    </cfRule>
    <cfRule type="cellIs" dxfId="312" priority="453" operator="greaterThan">
      <formula>"J$25"</formula>
    </cfRule>
  </conditionalFormatting>
  <conditionalFormatting sqref="Q195:R195">
    <cfRule type="cellIs" dxfId="311" priority="450" operator="lessThan">
      <formula>"K$25"</formula>
    </cfRule>
    <cfRule type="cellIs" dxfId="310" priority="451" operator="greaterThan">
      <formula>"J&amp;25"</formula>
    </cfRule>
  </conditionalFormatting>
  <conditionalFormatting sqref="Q195:R195">
    <cfRule type="containsText" dxfId="309" priority="449" operator="containsText" text="Excessivamente elevado">
      <formula>NOT(ISERROR(SEARCH("Excessivamente elevado",Q195)))</formula>
    </cfRule>
  </conditionalFormatting>
  <conditionalFormatting sqref="Q195">
    <cfRule type="containsText" dxfId="308" priority="448" operator="containsText" text="Excessivamente elevado">
      <formula>NOT(ISERROR(SEARCH("Excessivamente elevado",Q195)))</formula>
    </cfRule>
  </conditionalFormatting>
  <conditionalFormatting sqref="Q195">
    <cfRule type="cellIs" dxfId="307" priority="446" operator="lessThan">
      <formula>"K$25"</formula>
    </cfRule>
    <cfRule type="cellIs" dxfId="306" priority="447" operator="greaterThan">
      <formula>"J$25"</formula>
    </cfRule>
  </conditionalFormatting>
  <conditionalFormatting sqref="Q195">
    <cfRule type="cellIs" dxfId="305" priority="444" operator="lessThan">
      <formula>"K$25"</formula>
    </cfRule>
    <cfRule type="cellIs" dxfId="304" priority="445" operator="greaterThan">
      <formula>"J&amp;25"</formula>
    </cfRule>
  </conditionalFormatting>
  <conditionalFormatting sqref="R195">
    <cfRule type="cellIs" dxfId="303" priority="442" operator="lessThan">
      <formula>"K$25"</formula>
    </cfRule>
    <cfRule type="cellIs" dxfId="302" priority="443" operator="greaterThan">
      <formula>"J&amp;25"</formula>
    </cfRule>
  </conditionalFormatting>
  <conditionalFormatting sqref="R195">
    <cfRule type="containsText" dxfId="301" priority="441" operator="containsText" text="Excessivamente elevado">
      <formula>NOT(ISERROR(SEARCH("Excessivamente elevado",R195)))</formula>
    </cfRule>
  </conditionalFormatting>
  <conditionalFormatting sqref="Q195">
    <cfRule type="containsText" priority="454" operator="containsText" text="Excessivamente elevado">
      <formula>NOT(ISERROR(SEARCH("Excessivamente elevado",Q195)))</formula>
    </cfRule>
    <cfRule type="containsText" dxfId="300" priority="455" operator="containsText" text="Válido">
      <formula>NOT(ISERROR(SEARCH("Válido",Q195)))</formula>
    </cfRule>
    <cfRule type="containsText" dxfId="299" priority="456" operator="containsText" text="Inexequível">
      <formula>NOT(ISERROR(SEARCH("Inexequível",Q195)))</formula>
    </cfRule>
    <cfRule type="aboveAverage" dxfId="298" priority="457" aboveAverage="0"/>
  </conditionalFormatting>
  <conditionalFormatting sqref="R195">
    <cfRule type="containsText" priority="458" operator="containsText" text="Excessivamente elevado">
      <formula>NOT(ISERROR(SEARCH("Excessivamente elevado",R195)))</formula>
    </cfRule>
    <cfRule type="containsText" dxfId="297" priority="459" operator="containsText" text="Válido">
      <formula>NOT(ISERROR(SEARCH("Válido",R195)))</formula>
    </cfRule>
    <cfRule type="containsText" dxfId="296" priority="460" operator="containsText" text="Inexequível">
      <formula>NOT(ISERROR(SEARCH("Inexequível",R195)))</formula>
    </cfRule>
    <cfRule type="aboveAverage" dxfId="295" priority="461" aboveAverage="0"/>
  </conditionalFormatting>
  <conditionalFormatting sqref="R194">
    <cfRule type="cellIs" dxfId="294" priority="412" operator="lessThan">
      <formula>"K$25"</formula>
    </cfRule>
    <cfRule type="cellIs" dxfId="293" priority="413" operator="greaterThan">
      <formula>"J&amp;25"</formula>
    </cfRule>
  </conditionalFormatting>
  <conditionalFormatting sqref="R194">
    <cfRule type="containsText" dxfId="292" priority="411" operator="containsText" text="Excessivamente elevado">
      <formula>NOT(ISERROR(SEARCH("Excessivamente elevado",R194)))</formula>
    </cfRule>
  </conditionalFormatting>
  <conditionalFormatting sqref="R194">
    <cfRule type="cellIs" dxfId="291" priority="409" operator="lessThan">
      <formula>"K$25"</formula>
    </cfRule>
    <cfRule type="cellIs" dxfId="290" priority="410" operator="greaterThan">
      <formula>"J&amp;25"</formula>
    </cfRule>
  </conditionalFormatting>
  <conditionalFormatting sqref="R194">
    <cfRule type="containsText" dxfId="289" priority="408" operator="containsText" text="Excessivamente elevado">
      <formula>NOT(ISERROR(SEARCH("Excessivamente elevado",R194)))</formula>
    </cfRule>
  </conditionalFormatting>
  <conditionalFormatting sqref="R194">
    <cfRule type="containsText" priority="414" operator="containsText" text="Excessivamente elevado">
      <formula>NOT(ISERROR(SEARCH("Excessivamente elevado",R194)))</formula>
    </cfRule>
    <cfRule type="containsText" dxfId="288" priority="415" operator="containsText" text="Válido">
      <formula>NOT(ISERROR(SEARCH("Válido",R194)))</formula>
    </cfRule>
    <cfRule type="containsText" dxfId="287" priority="416" operator="containsText" text="Inexequível">
      <formula>NOT(ISERROR(SEARCH("Inexequível",R194)))</formula>
    </cfRule>
    <cfRule type="aboveAverage" dxfId="286" priority="417" aboveAverage="0"/>
  </conditionalFormatting>
  <conditionalFormatting sqref="P191:P195">
    <cfRule type="containsText" priority="7492" operator="containsText" text="Excessivamente elevado">
      <formula>NOT(ISERROR(SEARCH("Excessivamente elevado",P191)))</formula>
    </cfRule>
    <cfRule type="containsText" dxfId="285" priority="7493" operator="containsText" text="Válido">
      <formula>NOT(ISERROR(SEARCH("Válido",P191)))</formula>
    </cfRule>
    <cfRule type="containsText" dxfId="284" priority="7494" operator="containsText" text="Inexequível">
      <formula>NOT(ISERROR(SEARCH("Inexequível",P191)))</formula>
    </cfRule>
    <cfRule type="aboveAverage" dxfId="283" priority="7495" aboveAverage="0"/>
  </conditionalFormatting>
  <conditionalFormatting sqref="P197:P204">
    <cfRule type="cellIs" dxfId="282" priority="388" operator="lessThan">
      <formula>"K$25"</formula>
    </cfRule>
    <cfRule type="cellIs" dxfId="281" priority="389" operator="greaterThan">
      <formula>"J$25"</formula>
    </cfRule>
  </conditionalFormatting>
  <conditionalFormatting sqref="P197:P204">
    <cfRule type="cellIs" dxfId="280" priority="386" operator="lessThan">
      <formula>"K$25"</formula>
    </cfRule>
    <cfRule type="cellIs" dxfId="279" priority="387" operator="greaterThan">
      <formula>"J&amp;25"</formula>
    </cfRule>
  </conditionalFormatting>
  <conditionalFormatting sqref="P197:P204">
    <cfRule type="containsText" dxfId="278" priority="385" operator="containsText" text="Excessivamente elevado">
      <formula>NOT(ISERROR(SEARCH("Excessivamente elevado",P197)))</formula>
    </cfRule>
  </conditionalFormatting>
  <conditionalFormatting sqref="P197:P204">
    <cfRule type="containsText" priority="390" operator="containsText" text="Excessivamente elevado">
      <formula>NOT(ISERROR(SEARCH("Excessivamente elevado",P197)))</formula>
    </cfRule>
    <cfRule type="containsText" dxfId="277" priority="391" operator="containsText" text="Válido">
      <formula>NOT(ISERROR(SEARCH("Válido",P197)))</formula>
    </cfRule>
    <cfRule type="containsText" dxfId="276" priority="392" operator="containsText" text="Inexequível">
      <formula>NOT(ISERROR(SEARCH("Inexequível",P197)))</formula>
    </cfRule>
    <cfRule type="aboveAverage" dxfId="275" priority="393" aboveAverage="0"/>
  </conditionalFormatting>
  <conditionalFormatting sqref="Q197">
    <cfRule type="cellIs" dxfId="274" priority="379" operator="lessThan">
      <formula>"K$25"</formula>
    </cfRule>
    <cfRule type="cellIs" dxfId="273" priority="380" operator="greaterThan">
      <formula>"J$25"</formula>
    </cfRule>
  </conditionalFormatting>
  <conditionalFormatting sqref="Q197">
    <cfRule type="cellIs" dxfId="272" priority="377" operator="lessThan">
      <formula>"K$25"</formula>
    </cfRule>
    <cfRule type="cellIs" dxfId="271" priority="378" operator="greaterThan">
      <formula>"J&amp;25"</formula>
    </cfRule>
  </conditionalFormatting>
  <conditionalFormatting sqref="Q197">
    <cfRule type="containsText" dxfId="270" priority="376" operator="containsText" text="Excessivamente elevado">
      <formula>NOT(ISERROR(SEARCH("Excessivamente elevado",Q197)))</formula>
    </cfRule>
  </conditionalFormatting>
  <conditionalFormatting sqref="Q197">
    <cfRule type="containsText" priority="381" operator="containsText" text="Excessivamente elevado">
      <formula>NOT(ISERROR(SEARCH("Excessivamente elevado",Q197)))</formula>
    </cfRule>
    <cfRule type="containsText" dxfId="269" priority="382" operator="containsText" text="Válido">
      <formula>NOT(ISERROR(SEARCH("Válido",Q197)))</formula>
    </cfRule>
    <cfRule type="containsText" dxfId="268" priority="383" operator="containsText" text="Inexequível">
      <formula>NOT(ISERROR(SEARCH("Inexequível",Q197)))</formula>
    </cfRule>
    <cfRule type="aboveAverage" dxfId="267" priority="384" aboveAverage="0"/>
  </conditionalFormatting>
  <conditionalFormatting sqref="Q194">
    <cfRule type="cellIs" dxfId="266" priority="342" operator="lessThan">
      <formula>"K$25"</formula>
    </cfRule>
    <cfRule type="cellIs" dxfId="265" priority="343" operator="greaterThan">
      <formula>"J$25"</formula>
    </cfRule>
  </conditionalFormatting>
  <conditionalFormatting sqref="Q194">
    <cfRule type="cellIs" dxfId="264" priority="340" operator="lessThan">
      <formula>"K$25"</formula>
    </cfRule>
    <cfRule type="cellIs" dxfId="263" priority="341" operator="greaterThan">
      <formula>"J&amp;25"</formula>
    </cfRule>
  </conditionalFormatting>
  <conditionalFormatting sqref="Q194">
    <cfRule type="containsText" dxfId="262" priority="339" operator="containsText" text="Excessivamente elevado">
      <formula>NOT(ISERROR(SEARCH("Excessivamente elevado",Q194)))</formula>
    </cfRule>
  </conditionalFormatting>
  <conditionalFormatting sqref="Q194">
    <cfRule type="containsText" dxfId="261" priority="338" operator="containsText" text="Excessivamente elevado">
      <formula>NOT(ISERROR(SEARCH("Excessivamente elevado",Q194)))</formula>
    </cfRule>
  </conditionalFormatting>
  <conditionalFormatting sqref="Q194">
    <cfRule type="cellIs" dxfId="260" priority="336" operator="lessThan">
      <formula>"K$25"</formula>
    </cfRule>
    <cfRule type="cellIs" dxfId="259" priority="337" operator="greaterThan">
      <formula>"J$25"</formula>
    </cfRule>
  </conditionalFormatting>
  <conditionalFormatting sqref="Q194">
    <cfRule type="cellIs" dxfId="258" priority="334" operator="lessThan">
      <formula>"K$25"</formula>
    </cfRule>
    <cfRule type="cellIs" dxfId="257" priority="335" operator="greaterThan">
      <formula>"J&amp;25"</formula>
    </cfRule>
  </conditionalFormatting>
  <conditionalFormatting sqref="Q194">
    <cfRule type="containsText" priority="344" operator="containsText" text="Excessivamente elevado">
      <formula>NOT(ISERROR(SEARCH("Excessivamente elevado",Q194)))</formula>
    </cfRule>
    <cfRule type="containsText" dxfId="256" priority="345" operator="containsText" text="Válido">
      <formula>NOT(ISERROR(SEARCH("Válido",Q194)))</formula>
    </cfRule>
    <cfRule type="containsText" dxfId="255" priority="346" operator="containsText" text="Inexequível">
      <formula>NOT(ISERROR(SEARCH("Inexequível",Q194)))</formula>
    </cfRule>
    <cfRule type="aboveAverage" dxfId="254" priority="347" aboveAverage="0"/>
  </conditionalFormatting>
  <conditionalFormatting sqref="R204">
    <cfRule type="cellIs" dxfId="253" priority="328" operator="lessThan">
      <formula>"K$25"</formula>
    </cfRule>
    <cfRule type="cellIs" dxfId="252" priority="329" operator="greaterThan">
      <formula>"J&amp;25"</formula>
    </cfRule>
  </conditionalFormatting>
  <conditionalFormatting sqref="R204">
    <cfRule type="containsText" dxfId="251" priority="327" operator="containsText" text="Excessivamente elevado">
      <formula>NOT(ISERROR(SEARCH("Excessivamente elevado",R204)))</formula>
    </cfRule>
  </conditionalFormatting>
  <conditionalFormatting sqref="R204">
    <cfRule type="cellIs" dxfId="250" priority="325" operator="lessThan">
      <formula>"K$25"</formula>
    </cfRule>
    <cfRule type="cellIs" dxfId="249" priority="326" operator="greaterThan">
      <formula>"J&amp;25"</formula>
    </cfRule>
  </conditionalFormatting>
  <conditionalFormatting sqref="R204">
    <cfRule type="containsText" dxfId="248" priority="324" operator="containsText" text="Excessivamente elevado">
      <formula>NOT(ISERROR(SEARCH("Excessivamente elevado",R204)))</formula>
    </cfRule>
  </conditionalFormatting>
  <conditionalFormatting sqref="R204">
    <cfRule type="containsText" priority="330" operator="containsText" text="Excessivamente elevado">
      <formula>NOT(ISERROR(SEARCH("Excessivamente elevado",R204)))</formula>
    </cfRule>
    <cfRule type="containsText" dxfId="247" priority="331" operator="containsText" text="Válido">
      <formula>NOT(ISERROR(SEARCH("Válido",R204)))</formula>
    </cfRule>
    <cfRule type="containsText" dxfId="246" priority="332" operator="containsText" text="Inexequível">
      <formula>NOT(ISERROR(SEARCH("Inexequível",R204)))</formula>
    </cfRule>
    <cfRule type="aboveAverage" dxfId="245" priority="333" aboveAverage="0"/>
  </conditionalFormatting>
  <conditionalFormatting sqref="Q204">
    <cfRule type="cellIs" dxfId="244" priority="318" operator="lessThan">
      <formula>"K$25"</formula>
    </cfRule>
    <cfRule type="cellIs" dxfId="243" priority="319" operator="greaterThan">
      <formula>"J$25"</formula>
    </cfRule>
  </conditionalFormatting>
  <conditionalFormatting sqref="Q204">
    <cfRule type="cellIs" dxfId="242" priority="316" operator="lessThan">
      <formula>"K$25"</formula>
    </cfRule>
    <cfRule type="cellIs" dxfId="241" priority="317" operator="greaterThan">
      <formula>"J&amp;25"</formula>
    </cfRule>
  </conditionalFormatting>
  <conditionalFormatting sqref="Q204">
    <cfRule type="containsText" dxfId="240" priority="315" operator="containsText" text="Excessivamente elevado">
      <formula>NOT(ISERROR(SEARCH("Excessivamente elevado",Q204)))</formula>
    </cfRule>
  </conditionalFormatting>
  <conditionalFormatting sqref="Q204">
    <cfRule type="containsText" dxfId="239" priority="314" operator="containsText" text="Excessivamente elevado">
      <formula>NOT(ISERROR(SEARCH("Excessivamente elevado",Q204)))</formula>
    </cfRule>
  </conditionalFormatting>
  <conditionalFormatting sqref="Q204">
    <cfRule type="cellIs" dxfId="238" priority="312" operator="lessThan">
      <formula>"K$25"</formula>
    </cfRule>
    <cfRule type="cellIs" dxfId="237" priority="313" operator="greaterThan">
      <formula>"J$25"</formula>
    </cfRule>
  </conditionalFormatting>
  <conditionalFormatting sqref="Q204">
    <cfRule type="cellIs" dxfId="236" priority="310" operator="lessThan">
      <formula>"K$25"</formula>
    </cfRule>
    <cfRule type="cellIs" dxfId="235" priority="311" operator="greaterThan">
      <formula>"J&amp;25"</formula>
    </cfRule>
  </conditionalFormatting>
  <conditionalFormatting sqref="Q204">
    <cfRule type="containsText" priority="320" operator="containsText" text="Excessivamente elevado">
      <formula>NOT(ISERROR(SEARCH("Excessivamente elevado",Q204)))</formula>
    </cfRule>
    <cfRule type="containsText" dxfId="234" priority="321" operator="containsText" text="Válido">
      <formula>NOT(ISERROR(SEARCH("Válido",Q204)))</formula>
    </cfRule>
    <cfRule type="containsText" dxfId="233" priority="322" operator="containsText" text="Inexequível">
      <formula>NOT(ISERROR(SEARCH("Inexequível",Q204)))</formula>
    </cfRule>
    <cfRule type="aboveAverage" dxfId="232" priority="323" aboveAverage="0"/>
  </conditionalFormatting>
  <conditionalFormatting sqref="P196:R196">
    <cfRule type="containsText" dxfId="231" priority="309" operator="containsText" text="Excessivamente elevado">
      <formula>NOT(ISERROR(SEARCH("Excessivamente elevado",P196)))</formula>
    </cfRule>
  </conditionalFormatting>
  <conditionalFormatting sqref="P206:P210">
    <cfRule type="cellIs" dxfId="230" priority="296" operator="lessThan">
      <formula>"K$25"</formula>
    </cfRule>
    <cfRule type="cellIs" dxfId="229" priority="297" operator="greaterThan">
      <formula>"J$25"</formula>
    </cfRule>
  </conditionalFormatting>
  <conditionalFormatting sqref="P206:P210">
    <cfRule type="cellIs" dxfId="228" priority="294" operator="lessThan">
      <formula>"K$25"</formula>
    </cfRule>
    <cfRule type="cellIs" dxfId="227" priority="295" operator="greaterThan">
      <formula>"J&amp;25"</formula>
    </cfRule>
  </conditionalFormatting>
  <conditionalFormatting sqref="P206:P210">
    <cfRule type="containsText" dxfId="226" priority="293" operator="containsText" text="Excessivamente elevado">
      <formula>NOT(ISERROR(SEARCH("Excessivamente elevado",P206)))</formula>
    </cfRule>
  </conditionalFormatting>
  <conditionalFormatting sqref="P206:P210">
    <cfRule type="containsText" priority="298" operator="containsText" text="Excessivamente elevado">
      <formula>NOT(ISERROR(SEARCH("Excessivamente elevado",P206)))</formula>
    </cfRule>
    <cfRule type="containsText" dxfId="225" priority="299" operator="containsText" text="Válido">
      <formula>NOT(ISERROR(SEARCH("Válido",P206)))</formula>
    </cfRule>
    <cfRule type="containsText" dxfId="224" priority="300" operator="containsText" text="Inexequível">
      <formula>NOT(ISERROR(SEARCH("Inexequível",P206)))</formula>
    </cfRule>
    <cfRule type="aboveAverage" dxfId="223" priority="301" aboveAverage="0"/>
  </conditionalFormatting>
  <conditionalFormatting sqref="R206">
    <cfRule type="cellIs" dxfId="222" priority="278" operator="lessThan">
      <formula>"K$25"</formula>
    </cfRule>
    <cfRule type="cellIs" dxfId="221" priority="279" operator="greaterThan">
      <formula>"J&amp;25"</formula>
    </cfRule>
  </conditionalFormatting>
  <conditionalFormatting sqref="R206">
    <cfRule type="containsText" dxfId="220" priority="277" operator="containsText" text="Excessivamente elevado">
      <formula>NOT(ISERROR(SEARCH("Excessivamente elevado",R206)))</formula>
    </cfRule>
  </conditionalFormatting>
  <conditionalFormatting sqref="R206">
    <cfRule type="containsText" priority="280" operator="containsText" text="Excessivamente elevado">
      <formula>NOT(ISERROR(SEARCH("Excessivamente elevado",R206)))</formula>
    </cfRule>
    <cfRule type="containsText" dxfId="219" priority="281" operator="containsText" text="Válido">
      <formula>NOT(ISERROR(SEARCH("Válido",R206)))</formula>
    </cfRule>
    <cfRule type="containsText" dxfId="218" priority="282" operator="containsText" text="Inexequível">
      <formula>NOT(ISERROR(SEARCH("Inexequível",R206)))</formula>
    </cfRule>
    <cfRule type="aboveAverage" dxfId="217" priority="283" aboveAverage="0"/>
  </conditionalFormatting>
  <conditionalFormatting sqref="Q206">
    <cfRule type="cellIs" dxfId="216" priority="271" operator="lessThan">
      <formula>"K$25"</formula>
    </cfRule>
    <cfRule type="cellIs" dxfId="215" priority="272" operator="greaterThan">
      <formula>"J$25"</formula>
    </cfRule>
  </conditionalFormatting>
  <conditionalFormatting sqref="Q206">
    <cfRule type="cellIs" dxfId="214" priority="269" operator="lessThan">
      <formula>"K$25"</formula>
    </cfRule>
    <cfRule type="cellIs" dxfId="213" priority="270" operator="greaterThan">
      <formula>"J&amp;25"</formula>
    </cfRule>
  </conditionalFormatting>
  <conditionalFormatting sqref="Q206">
    <cfRule type="containsText" dxfId="212" priority="268" operator="containsText" text="Excessivamente elevado">
      <formula>NOT(ISERROR(SEARCH("Excessivamente elevado",Q206)))</formula>
    </cfRule>
  </conditionalFormatting>
  <conditionalFormatting sqref="Q206">
    <cfRule type="containsText" priority="273" operator="containsText" text="Excessivamente elevado">
      <formula>NOT(ISERROR(SEARCH("Excessivamente elevado",Q206)))</formula>
    </cfRule>
    <cfRule type="containsText" dxfId="211" priority="274" operator="containsText" text="Válido">
      <formula>NOT(ISERROR(SEARCH("Válido",Q206)))</formula>
    </cfRule>
    <cfRule type="containsText" dxfId="210" priority="275" operator="containsText" text="Inexequível">
      <formula>NOT(ISERROR(SEARCH("Inexequível",Q206)))</formula>
    </cfRule>
    <cfRule type="aboveAverage" dxfId="209" priority="276" aboveAverage="0"/>
  </conditionalFormatting>
  <conditionalFormatting sqref="R210">
    <cfRule type="cellIs" dxfId="208" priority="262" operator="lessThan">
      <formula>"K$25"</formula>
    </cfRule>
    <cfRule type="cellIs" dxfId="207" priority="263" operator="greaterThan">
      <formula>"J&amp;25"</formula>
    </cfRule>
  </conditionalFormatting>
  <conditionalFormatting sqref="R210">
    <cfRule type="containsText" dxfId="206" priority="261" operator="containsText" text="Excessivamente elevado">
      <formula>NOT(ISERROR(SEARCH("Excessivamente elevado",R210)))</formula>
    </cfRule>
  </conditionalFormatting>
  <conditionalFormatting sqref="R210">
    <cfRule type="cellIs" dxfId="205" priority="259" operator="lessThan">
      <formula>"K$25"</formula>
    </cfRule>
    <cfRule type="cellIs" dxfId="204" priority="260" operator="greaterThan">
      <formula>"J&amp;25"</formula>
    </cfRule>
  </conditionalFormatting>
  <conditionalFormatting sqref="R210">
    <cfRule type="containsText" dxfId="203" priority="258" operator="containsText" text="Excessivamente elevado">
      <formula>NOT(ISERROR(SEARCH("Excessivamente elevado",R210)))</formula>
    </cfRule>
  </conditionalFormatting>
  <conditionalFormatting sqref="R210">
    <cfRule type="containsText" priority="264" operator="containsText" text="Excessivamente elevado">
      <formula>NOT(ISERROR(SEARCH("Excessivamente elevado",R210)))</formula>
    </cfRule>
    <cfRule type="containsText" dxfId="202" priority="265" operator="containsText" text="Válido">
      <formula>NOT(ISERROR(SEARCH("Válido",R210)))</formula>
    </cfRule>
    <cfRule type="containsText" dxfId="201" priority="266" operator="containsText" text="Inexequível">
      <formula>NOT(ISERROR(SEARCH("Inexequível",R210)))</formula>
    </cfRule>
    <cfRule type="aboveAverage" dxfId="200" priority="267" aboveAverage="0"/>
  </conditionalFormatting>
  <conditionalFormatting sqref="Q210">
    <cfRule type="cellIs" dxfId="199" priority="252" operator="lessThan">
      <formula>"K$25"</formula>
    </cfRule>
    <cfRule type="cellIs" dxfId="198" priority="253" operator="greaterThan">
      <formula>"J$25"</formula>
    </cfRule>
  </conditionalFormatting>
  <conditionalFormatting sqref="Q210">
    <cfRule type="cellIs" dxfId="197" priority="250" operator="lessThan">
      <formula>"K$25"</formula>
    </cfRule>
    <cfRule type="cellIs" dxfId="196" priority="251" operator="greaterThan">
      <formula>"J&amp;25"</formula>
    </cfRule>
  </conditionalFormatting>
  <conditionalFormatting sqref="Q210">
    <cfRule type="containsText" dxfId="195" priority="249" operator="containsText" text="Excessivamente elevado">
      <formula>NOT(ISERROR(SEARCH("Excessivamente elevado",Q210)))</formula>
    </cfRule>
  </conditionalFormatting>
  <conditionalFormatting sqref="Q210">
    <cfRule type="containsText" dxfId="194" priority="248" operator="containsText" text="Excessivamente elevado">
      <formula>NOT(ISERROR(SEARCH("Excessivamente elevado",Q210)))</formula>
    </cfRule>
  </conditionalFormatting>
  <conditionalFormatting sqref="Q210">
    <cfRule type="cellIs" dxfId="193" priority="246" operator="lessThan">
      <formula>"K$25"</formula>
    </cfRule>
    <cfRule type="cellIs" dxfId="192" priority="247" operator="greaterThan">
      <formula>"J$25"</formula>
    </cfRule>
  </conditionalFormatting>
  <conditionalFormatting sqref="Q210">
    <cfRule type="cellIs" dxfId="191" priority="244" operator="lessThan">
      <formula>"K$25"</formula>
    </cfRule>
    <cfRule type="cellIs" dxfId="190" priority="245" operator="greaterThan">
      <formula>"J&amp;25"</formula>
    </cfRule>
  </conditionalFormatting>
  <conditionalFormatting sqref="Q210">
    <cfRule type="containsText" priority="254" operator="containsText" text="Excessivamente elevado">
      <formula>NOT(ISERROR(SEARCH("Excessivamente elevado",Q210)))</formula>
    </cfRule>
    <cfRule type="containsText" dxfId="189" priority="255" operator="containsText" text="Válido">
      <formula>NOT(ISERROR(SEARCH("Válido",Q210)))</formula>
    </cfRule>
    <cfRule type="containsText" dxfId="188" priority="256" operator="containsText" text="Inexequível">
      <formula>NOT(ISERROR(SEARCH("Inexequível",Q210)))</formula>
    </cfRule>
    <cfRule type="aboveAverage" dxfId="187" priority="257" aboveAverage="0"/>
  </conditionalFormatting>
  <conditionalFormatting sqref="P205:R205">
    <cfRule type="containsText" dxfId="186" priority="243" operator="containsText" text="Excessivamente elevado">
      <formula>NOT(ISERROR(SEARCH("Excessivamente elevado",P205)))</formula>
    </cfRule>
  </conditionalFormatting>
  <conditionalFormatting sqref="P211:R211">
    <cfRule type="containsText" dxfId="185" priority="242" operator="containsText" text="Excessivamente elevado">
      <formula>NOT(ISERROR(SEARCH("Excessivamente elevado",P211)))</formula>
    </cfRule>
  </conditionalFormatting>
  <conditionalFormatting sqref="P212:P216">
    <cfRule type="cellIs" dxfId="184" priority="236" operator="lessThan">
      <formula>"K$25"</formula>
    </cfRule>
    <cfRule type="cellIs" dxfId="183" priority="237" operator="greaterThan">
      <formula>"J$25"</formula>
    </cfRule>
  </conditionalFormatting>
  <conditionalFormatting sqref="P212:P216">
    <cfRule type="cellIs" dxfId="182" priority="234" operator="lessThan">
      <formula>"K$25"</formula>
    </cfRule>
    <cfRule type="cellIs" dxfId="181" priority="235" operator="greaterThan">
      <formula>"J&amp;25"</formula>
    </cfRule>
  </conditionalFormatting>
  <conditionalFormatting sqref="P212:P216">
    <cfRule type="containsText" dxfId="180" priority="233" operator="containsText" text="Excessivamente elevado">
      <formula>NOT(ISERROR(SEARCH("Excessivamente elevado",P212)))</formula>
    </cfRule>
  </conditionalFormatting>
  <conditionalFormatting sqref="P212:P216">
    <cfRule type="containsText" priority="238" operator="containsText" text="Excessivamente elevado">
      <formula>NOT(ISERROR(SEARCH("Excessivamente elevado",P212)))</formula>
    </cfRule>
    <cfRule type="containsText" dxfId="179" priority="239" operator="containsText" text="Válido">
      <formula>NOT(ISERROR(SEARCH("Válido",P212)))</formula>
    </cfRule>
    <cfRule type="containsText" dxfId="178" priority="240" operator="containsText" text="Inexequível">
      <formula>NOT(ISERROR(SEARCH("Inexequível",P212)))</formula>
    </cfRule>
    <cfRule type="aboveAverage" dxfId="177" priority="241" aboveAverage="0"/>
  </conditionalFormatting>
  <conditionalFormatting sqref="R216">
    <cfRule type="cellIs" dxfId="176" priority="211" operator="lessThan">
      <formula>"K$25"</formula>
    </cfRule>
    <cfRule type="cellIs" dxfId="175" priority="212" operator="greaterThan">
      <formula>"J&amp;25"</formula>
    </cfRule>
  </conditionalFormatting>
  <conditionalFormatting sqref="R216">
    <cfRule type="containsText" dxfId="174" priority="210" operator="containsText" text="Excessivamente elevado">
      <formula>NOT(ISERROR(SEARCH("Excessivamente elevado",R216)))</formula>
    </cfRule>
  </conditionalFormatting>
  <conditionalFormatting sqref="R216">
    <cfRule type="cellIs" dxfId="173" priority="208" operator="lessThan">
      <formula>"K$25"</formula>
    </cfRule>
    <cfRule type="cellIs" dxfId="172" priority="209" operator="greaterThan">
      <formula>"J&amp;25"</formula>
    </cfRule>
  </conditionalFormatting>
  <conditionalFormatting sqref="R216">
    <cfRule type="containsText" dxfId="171" priority="207" operator="containsText" text="Excessivamente elevado">
      <formula>NOT(ISERROR(SEARCH("Excessivamente elevado",R216)))</formula>
    </cfRule>
  </conditionalFormatting>
  <conditionalFormatting sqref="R216">
    <cfRule type="containsText" priority="213" operator="containsText" text="Excessivamente elevado">
      <formula>NOT(ISERROR(SEARCH("Excessivamente elevado",R216)))</formula>
    </cfRule>
    <cfRule type="containsText" dxfId="170" priority="214" operator="containsText" text="Válido">
      <formula>NOT(ISERROR(SEARCH("Válido",R216)))</formula>
    </cfRule>
    <cfRule type="containsText" dxfId="169" priority="215" operator="containsText" text="Inexequível">
      <formula>NOT(ISERROR(SEARCH("Inexequível",R216)))</formula>
    </cfRule>
    <cfRule type="aboveAverage" dxfId="168" priority="216" aboveAverage="0"/>
  </conditionalFormatting>
  <conditionalFormatting sqref="Q216">
    <cfRule type="cellIs" dxfId="167" priority="201" operator="lessThan">
      <formula>"K$25"</formula>
    </cfRule>
    <cfRule type="cellIs" dxfId="166" priority="202" operator="greaterThan">
      <formula>"J$25"</formula>
    </cfRule>
  </conditionalFormatting>
  <conditionalFormatting sqref="Q216">
    <cfRule type="cellIs" dxfId="165" priority="199" operator="lessThan">
      <formula>"K$25"</formula>
    </cfRule>
    <cfRule type="cellIs" dxfId="164" priority="200" operator="greaterThan">
      <formula>"J&amp;25"</formula>
    </cfRule>
  </conditionalFormatting>
  <conditionalFormatting sqref="Q216">
    <cfRule type="containsText" dxfId="163" priority="198" operator="containsText" text="Excessivamente elevado">
      <formula>NOT(ISERROR(SEARCH("Excessivamente elevado",Q216)))</formula>
    </cfRule>
  </conditionalFormatting>
  <conditionalFormatting sqref="Q216">
    <cfRule type="containsText" dxfId="162" priority="197" operator="containsText" text="Excessivamente elevado">
      <formula>NOT(ISERROR(SEARCH("Excessivamente elevado",Q216)))</formula>
    </cfRule>
  </conditionalFormatting>
  <conditionalFormatting sqref="Q216">
    <cfRule type="cellIs" dxfId="161" priority="195" operator="lessThan">
      <formula>"K$25"</formula>
    </cfRule>
    <cfRule type="cellIs" dxfId="160" priority="196" operator="greaterThan">
      <formula>"J$25"</formula>
    </cfRule>
  </conditionalFormatting>
  <conditionalFormatting sqref="Q216">
    <cfRule type="cellIs" dxfId="159" priority="193" operator="lessThan">
      <formula>"K$25"</formula>
    </cfRule>
    <cfRule type="cellIs" dxfId="158" priority="194" operator="greaterThan">
      <formula>"J&amp;25"</formula>
    </cfRule>
  </conditionalFormatting>
  <conditionalFormatting sqref="Q216">
    <cfRule type="containsText" priority="203" operator="containsText" text="Excessivamente elevado">
      <formula>NOT(ISERROR(SEARCH("Excessivamente elevado",Q216)))</formula>
    </cfRule>
    <cfRule type="containsText" dxfId="157" priority="204" operator="containsText" text="Válido">
      <formula>NOT(ISERROR(SEARCH("Válido",Q216)))</formula>
    </cfRule>
    <cfRule type="containsText" dxfId="156" priority="205" operator="containsText" text="Inexequível">
      <formula>NOT(ISERROR(SEARCH("Inexequível",Q216)))</formula>
    </cfRule>
    <cfRule type="aboveAverage" dxfId="155" priority="206" aboveAverage="0"/>
  </conditionalFormatting>
  <conditionalFormatting sqref="P31:R31">
    <cfRule type="containsText" dxfId="154" priority="192" operator="containsText" text="Excessivamente elevado">
      <formula>NOT(ISERROR(SEARCH("Excessivamente elevado",P31)))</formula>
    </cfRule>
  </conditionalFormatting>
  <conditionalFormatting sqref="P38:R38">
    <cfRule type="containsText" dxfId="153" priority="191" operator="containsText" text="Excessivamente elevado">
      <formula>NOT(ISERROR(SEARCH("Excessivamente elevado",P38)))</formula>
    </cfRule>
  </conditionalFormatting>
  <conditionalFormatting sqref="Q98">
    <cfRule type="cellIs" dxfId="152" priority="185" operator="lessThan">
      <formula>"K$25"</formula>
    </cfRule>
    <cfRule type="cellIs" dxfId="151" priority="186" operator="greaterThan">
      <formula>"J$25"</formula>
    </cfRule>
  </conditionalFormatting>
  <conditionalFormatting sqref="Q98">
    <cfRule type="cellIs" dxfId="150" priority="183" operator="lessThan">
      <formula>"K$25"</formula>
    </cfRule>
    <cfRule type="cellIs" dxfId="149" priority="184" operator="greaterThan">
      <formula>"J&amp;25"</formula>
    </cfRule>
  </conditionalFormatting>
  <conditionalFormatting sqref="Q98">
    <cfRule type="containsText" dxfId="148" priority="182" operator="containsText" text="Excessivamente elevado">
      <formula>NOT(ISERROR(SEARCH("Excessivamente elevado",Q98)))</formula>
    </cfRule>
  </conditionalFormatting>
  <conditionalFormatting sqref="Q98">
    <cfRule type="containsText" priority="187" operator="containsText" text="Excessivamente elevado">
      <formula>NOT(ISERROR(SEARCH("Excessivamente elevado",Q98)))</formula>
    </cfRule>
    <cfRule type="containsText" dxfId="147" priority="188" operator="containsText" text="Válido">
      <formula>NOT(ISERROR(SEARCH("Válido",Q98)))</formula>
    </cfRule>
    <cfRule type="containsText" dxfId="146" priority="189" operator="containsText" text="Inexequível">
      <formula>NOT(ISERROR(SEARCH("Inexequível",Q98)))</formula>
    </cfRule>
    <cfRule type="aboveAverage" dxfId="145" priority="190" aboveAverage="0"/>
  </conditionalFormatting>
  <conditionalFormatting sqref="R98">
    <cfRule type="cellIs" dxfId="144" priority="176" operator="lessThan">
      <formula>"K$25"</formula>
    </cfRule>
    <cfRule type="cellIs" dxfId="143" priority="177" operator="greaterThan">
      <formula>"J&amp;25"</formula>
    </cfRule>
  </conditionalFormatting>
  <conditionalFormatting sqref="R98">
    <cfRule type="containsText" dxfId="142" priority="175" operator="containsText" text="Excessivamente elevado">
      <formula>NOT(ISERROR(SEARCH("Excessivamente elevado",R98)))</formula>
    </cfRule>
  </conditionalFormatting>
  <conditionalFormatting sqref="R98">
    <cfRule type="containsText" priority="178" operator="containsText" text="Excessivamente elevado">
      <formula>NOT(ISERROR(SEARCH("Excessivamente elevado",R98)))</formula>
    </cfRule>
    <cfRule type="containsText" dxfId="141" priority="179" operator="containsText" text="Válido">
      <formula>NOT(ISERROR(SEARCH("Válido",R98)))</formula>
    </cfRule>
    <cfRule type="containsText" dxfId="140" priority="180" operator="containsText" text="Inexequível">
      <formula>NOT(ISERROR(SEARCH("Inexequível",R98)))</formula>
    </cfRule>
    <cfRule type="aboveAverage" dxfId="139" priority="181" aboveAverage="0"/>
  </conditionalFormatting>
  <conditionalFormatting sqref="R98">
    <cfRule type="cellIs" dxfId="138" priority="169" operator="lessThan">
      <formula>"K$25"</formula>
    </cfRule>
    <cfRule type="cellIs" dxfId="137" priority="170" operator="greaterThan">
      <formula>"J&amp;25"</formula>
    </cfRule>
  </conditionalFormatting>
  <conditionalFormatting sqref="R98">
    <cfRule type="containsText" dxfId="136" priority="168" operator="containsText" text="Excessivamente elevado">
      <formula>NOT(ISERROR(SEARCH("Excessivamente elevado",R98)))</formula>
    </cfRule>
  </conditionalFormatting>
  <conditionalFormatting sqref="R98">
    <cfRule type="containsText" priority="171" operator="containsText" text="Excessivamente elevado">
      <formula>NOT(ISERROR(SEARCH("Excessivamente elevado",R98)))</formula>
    </cfRule>
    <cfRule type="containsText" dxfId="135" priority="172" operator="containsText" text="Válido">
      <formula>NOT(ISERROR(SEARCH("Válido",R98)))</formula>
    </cfRule>
    <cfRule type="containsText" dxfId="134" priority="173" operator="containsText" text="Inexequível">
      <formula>NOT(ISERROR(SEARCH("Inexequível",R98)))</formula>
    </cfRule>
    <cfRule type="aboveAverage" dxfId="133" priority="174" aboveAverage="0"/>
  </conditionalFormatting>
  <conditionalFormatting sqref="Q73">
    <cfRule type="cellIs" dxfId="132" priority="139" operator="lessThan">
      <formula>"K$25"</formula>
    </cfRule>
    <cfRule type="cellIs" dxfId="131" priority="140" operator="greaterThan">
      <formula>"J$25"</formula>
    </cfRule>
  </conditionalFormatting>
  <conditionalFormatting sqref="Q73">
    <cfRule type="cellIs" dxfId="130" priority="137" operator="lessThan">
      <formula>"K$25"</formula>
    </cfRule>
    <cfRule type="cellIs" dxfId="129" priority="138" operator="greaterThan">
      <formula>"J&amp;25"</formula>
    </cfRule>
  </conditionalFormatting>
  <conditionalFormatting sqref="Q73">
    <cfRule type="containsText" dxfId="128" priority="136" operator="containsText" text="Excessivamente elevado">
      <formula>NOT(ISERROR(SEARCH("Excessivamente elevado",Q73)))</formula>
    </cfRule>
  </conditionalFormatting>
  <conditionalFormatting sqref="Q73">
    <cfRule type="containsText" priority="141" operator="containsText" text="Excessivamente elevado">
      <formula>NOT(ISERROR(SEARCH("Excessivamente elevado",Q73)))</formula>
    </cfRule>
    <cfRule type="containsText" dxfId="127" priority="142" operator="containsText" text="Válido">
      <formula>NOT(ISERROR(SEARCH("Válido",Q73)))</formula>
    </cfRule>
    <cfRule type="containsText" dxfId="126" priority="143" operator="containsText" text="Inexequível">
      <formula>NOT(ISERROR(SEARCH("Inexequível",Q73)))</formula>
    </cfRule>
    <cfRule type="aboveAverage" dxfId="125" priority="144" aboveAverage="0"/>
  </conditionalFormatting>
  <conditionalFormatting sqref="R73">
    <cfRule type="cellIs" dxfId="124" priority="130" operator="lessThan">
      <formula>"K$25"</formula>
    </cfRule>
    <cfRule type="cellIs" dxfId="123" priority="131" operator="greaterThan">
      <formula>"J&amp;25"</formula>
    </cfRule>
  </conditionalFormatting>
  <conditionalFormatting sqref="R73">
    <cfRule type="containsText" dxfId="122" priority="129" operator="containsText" text="Excessivamente elevado">
      <formula>NOT(ISERROR(SEARCH("Excessivamente elevado",R73)))</formula>
    </cfRule>
  </conditionalFormatting>
  <conditionalFormatting sqref="R73">
    <cfRule type="containsText" priority="132" operator="containsText" text="Excessivamente elevado">
      <formula>NOT(ISERROR(SEARCH("Excessivamente elevado",R73)))</formula>
    </cfRule>
    <cfRule type="containsText" dxfId="121" priority="133" operator="containsText" text="Válido">
      <formula>NOT(ISERROR(SEARCH("Válido",R73)))</formula>
    </cfRule>
    <cfRule type="containsText" dxfId="120" priority="134" operator="containsText" text="Inexequível">
      <formula>NOT(ISERROR(SEARCH("Inexequível",R73)))</formula>
    </cfRule>
    <cfRule type="aboveAverage" dxfId="119" priority="135" aboveAverage="0"/>
  </conditionalFormatting>
  <conditionalFormatting sqref="R73">
    <cfRule type="cellIs" dxfId="118" priority="123" operator="lessThan">
      <formula>"K$25"</formula>
    </cfRule>
    <cfRule type="cellIs" dxfId="117" priority="124" operator="greaterThan">
      <formula>"J&amp;25"</formula>
    </cfRule>
  </conditionalFormatting>
  <conditionalFormatting sqref="R73">
    <cfRule type="containsText" dxfId="116" priority="122" operator="containsText" text="Excessivamente elevado">
      <formula>NOT(ISERROR(SEARCH("Excessivamente elevado",R73)))</formula>
    </cfRule>
  </conditionalFormatting>
  <conditionalFormatting sqref="R73">
    <cfRule type="containsText" priority="125" operator="containsText" text="Excessivamente elevado">
      <formula>NOT(ISERROR(SEARCH("Excessivamente elevado",R73)))</formula>
    </cfRule>
    <cfRule type="containsText" dxfId="115" priority="126" operator="containsText" text="Válido">
      <formula>NOT(ISERROR(SEARCH("Válido",R73)))</formula>
    </cfRule>
    <cfRule type="containsText" dxfId="114" priority="127" operator="containsText" text="Inexequível">
      <formula>NOT(ISERROR(SEARCH("Inexequível",R73)))</formula>
    </cfRule>
    <cfRule type="aboveAverage" dxfId="113" priority="128" aboveAverage="0"/>
  </conditionalFormatting>
  <conditionalFormatting sqref="Q90">
    <cfRule type="cellIs" dxfId="112" priority="116" operator="lessThan">
      <formula>"K$25"</formula>
    </cfRule>
    <cfRule type="cellIs" dxfId="111" priority="117" operator="greaterThan">
      <formula>"J$25"</formula>
    </cfRule>
  </conditionalFormatting>
  <conditionalFormatting sqref="Q90">
    <cfRule type="cellIs" dxfId="110" priority="114" operator="lessThan">
      <formula>"K$25"</formula>
    </cfRule>
    <cfRule type="cellIs" dxfId="109" priority="115" operator="greaterThan">
      <formula>"J&amp;25"</formula>
    </cfRule>
  </conditionalFormatting>
  <conditionalFormatting sqref="Q90">
    <cfRule type="containsText" dxfId="108" priority="113" operator="containsText" text="Excessivamente elevado">
      <formula>NOT(ISERROR(SEARCH("Excessivamente elevado",Q90)))</formula>
    </cfRule>
  </conditionalFormatting>
  <conditionalFormatting sqref="Q90">
    <cfRule type="containsText" priority="118" operator="containsText" text="Excessivamente elevado">
      <formula>NOT(ISERROR(SEARCH("Excessivamente elevado",Q90)))</formula>
    </cfRule>
    <cfRule type="containsText" dxfId="107" priority="119" operator="containsText" text="Válido">
      <formula>NOT(ISERROR(SEARCH("Válido",Q90)))</formula>
    </cfRule>
    <cfRule type="containsText" dxfId="106" priority="120" operator="containsText" text="Inexequível">
      <formula>NOT(ISERROR(SEARCH("Inexequível",Q90)))</formula>
    </cfRule>
    <cfRule type="aboveAverage" dxfId="105" priority="121" aboveAverage="0"/>
  </conditionalFormatting>
  <conditionalFormatting sqref="R90">
    <cfRule type="cellIs" dxfId="104" priority="107" operator="lessThan">
      <formula>"K$25"</formula>
    </cfRule>
    <cfRule type="cellIs" dxfId="103" priority="108" operator="greaterThan">
      <formula>"J&amp;25"</formula>
    </cfRule>
  </conditionalFormatting>
  <conditionalFormatting sqref="R90">
    <cfRule type="containsText" dxfId="102" priority="106" operator="containsText" text="Excessivamente elevado">
      <formula>NOT(ISERROR(SEARCH("Excessivamente elevado",R90)))</formula>
    </cfRule>
  </conditionalFormatting>
  <conditionalFormatting sqref="R90">
    <cfRule type="containsText" priority="109" operator="containsText" text="Excessivamente elevado">
      <formula>NOT(ISERROR(SEARCH("Excessivamente elevado",R90)))</formula>
    </cfRule>
    <cfRule type="containsText" dxfId="101" priority="110" operator="containsText" text="Válido">
      <formula>NOT(ISERROR(SEARCH("Válido",R90)))</formula>
    </cfRule>
    <cfRule type="containsText" dxfId="100" priority="111" operator="containsText" text="Inexequível">
      <formula>NOT(ISERROR(SEARCH("Inexequível",R90)))</formula>
    </cfRule>
    <cfRule type="aboveAverage" dxfId="99" priority="112" aboveAverage="0"/>
  </conditionalFormatting>
  <conditionalFormatting sqref="R90">
    <cfRule type="cellIs" dxfId="98" priority="100" operator="lessThan">
      <formula>"K$25"</formula>
    </cfRule>
    <cfRule type="cellIs" dxfId="97" priority="101" operator="greaterThan">
      <formula>"J&amp;25"</formula>
    </cfRule>
  </conditionalFormatting>
  <conditionalFormatting sqref="R90">
    <cfRule type="containsText" dxfId="96" priority="99" operator="containsText" text="Excessivamente elevado">
      <formula>NOT(ISERROR(SEARCH("Excessivamente elevado",R90)))</formula>
    </cfRule>
  </conditionalFormatting>
  <conditionalFormatting sqref="R90">
    <cfRule type="containsText" priority="102" operator="containsText" text="Excessivamente elevado">
      <formula>NOT(ISERROR(SEARCH("Excessivamente elevado",R90)))</formula>
    </cfRule>
    <cfRule type="containsText" dxfId="95" priority="103" operator="containsText" text="Válido">
      <formula>NOT(ISERROR(SEARCH("Válido",R90)))</formula>
    </cfRule>
    <cfRule type="containsText" dxfId="94" priority="104" operator="containsText" text="Inexequível">
      <formula>NOT(ISERROR(SEARCH("Inexequível",R90)))</formula>
    </cfRule>
    <cfRule type="aboveAverage" dxfId="93" priority="105" aboveAverage="0"/>
  </conditionalFormatting>
  <conditionalFormatting sqref="Q80">
    <cfRule type="cellIs" dxfId="92" priority="93" operator="lessThan">
      <formula>"K$25"</formula>
    </cfRule>
    <cfRule type="cellIs" dxfId="91" priority="94" operator="greaterThan">
      <formula>"J$25"</formula>
    </cfRule>
  </conditionalFormatting>
  <conditionalFormatting sqref="Q80">
    <cfRule type="cellIs" dxfId="90" priority="91" operator="lessThan">
      <formula>"K$25"</formula>
    </cfRule>
    <cfRule type="cellIs" dxfId="89" priority="92" operator="greaterThan">
      <formula>"J&amp;25"</formula>
    </cfRule>
  </conditionalFormatting>
  <conditionalFormatting sqref="Q80">
    <cfRule type="containsText" dxfId="88" priority="90" operator="containsText" text="Excessivamente elevado">
      <formula>NOT(ISERROR(SEARCH("Excessivamente elevado",Q80)))</formula>
    </cfRule>
  </conditionalFormatting>
  <conditionalFormatting sqref="Q80">
    <cfRule type="containsText" priority="95" operator="containsText" text="Excessivamente elevado">
      <formula>NOT(ISERROR(SEARCH("Excessivamente elevado",Q80)))</formula>
    </cfRule>
    <cfRule type="containsText" dxfId="87" priority="96" operator="containsText" text="Válido">
      <formula>NOT(ISERROR(SEARCH("Válido",Q80)))</formula>
    </cfRule>
    <cfRule type="containsText" dxfId="86" priority="97" operator="containsText" text="Inexequível">
      <formula>NOT(ISERROR(SEARCH("Inexequível",Q80)))</formula>
    </cfRule>
    <cfRule type="aboveAverage" dxfId="85" priority="98" aboveAverage="0"/>
  </conditionalFormatting>
  <conditionalFormatting sqref="R80">
    <cfRule type="cellIs" dxfId="84" priority="84" operator="lessThan">
      <formula>"K$25"</formula>
    </cfRule>
    <cfRule type="cellIs" dxfId="83" priority="85" operator="greaterThan">
      <formula>"J&amp;25"</formula>
    </cfRule>
  </conditionalFormatting>
  <conditionalFormatting sqref="R80">
    <cfRule type="containsText" dxfId="82" priority="83" operator="containsText" text="Excessivamente elevado">
      <formula>NOT(ISERROR(SEARCH("Excessivamente elevado",R80)))</formula>
    </cfRule>
  </conditionalFormatting>
  <conditionalFormatting sqref="R80">
    <cfRule type="containsText" priority="86" operator="containsText" text="Excessivamente elevado">
      <formula>NOT(ISERROR(SEARCH("Excessivamente elevado",R80)))</formula>
    </cfRule>
    <cfRule type="containsText" dxfId="81" priority="87" operator="containsText" text="Válido">
      <formula>NOT(ISERROR(SEARCH("Válido",R80)))</formula>
    </cfRule>
    <cfRule type="containsText" dxfId="80" priority="88" operator="containsText" text="Inexequível">
      <formula>NOT(ISERROR(SEARCH("Inexequível",R80)))</formula>
    </cfRule>
    <cfRule type="aboveAverage" dxfId="79" priority="89" aboveAverage="0"/>
  </conditionalFormatting>
  <conditionalFormatting sqref="R80">
    <cfRule type="cellIs" dxfId="78" priority="77" operator="lessThan">
      <formula>"K$25"</formula>
    </cfRule>
    <cfRule type="cellIs" dxfId="77" priority="78" operator="greaterThan">
      <formula>"J&amp;25"</formula>
    </cfRule>
  </conditionalFormatting>
  <conditionalFormatting sqref="R80">
    <cfRule type="containsText" dxfId="76" priority="76" operator="containsText" text="Excessivamente elevado">
      <formula>NOT(ISERROR(SEARCH("Excessivamente elevado",R80)))</formula>
    </cfRule>
  </conditionalFormatting>
  <conditionalFormatting sqref="R80">
    <cfRule type="containsText" priority="79" operator="containsText" text="Excessivamente elevado">
      <formula>NOT(ISERROR(SEARCH("Excessivamente elevado",R80)))</formula>
    </cfRule>
    <cfRule type="containsText" dxfId="75" priority="80" operator="containsText" text="Válido">
      <formula>NOT(ISERROR(SEARCH("Válido",R80)))</formula>
    </cfRule>
    <cfRule type="containsText" dxfId="74" priority="81" operator="containsText" text="Inexequível">
      <formula>NOT(ISERROR(SEARCH("Inexequível",R80)))</formula>
    </cfRule>
    <cfRule type="aboveAverage" dxfId="73" priority="82" aboveAverage="0"/>
  </conditionalFormatting>
  <conditionalFormatting sqref="Q63:Q64">
    <cfRule type="cellIs" dxfId="72" priority="70" operator="lessThan">
      <formula>"K$25"</formula>
    </cfRule>
    <cfRule type="cellIs" dxfId="71" priority="71" operator="greaterThan">
      <formula>"J$25"</formula>
    </cfRule>
  </conditionalFormatting>
  <conditionalFormatting sqref="Q63:Q64">
    <cfRule type="cellIs" dxfId="70" priority="68" operator="lessThan">
      <formula>"K$25"</formula>
    </cfRule>
    <cfRule type="cellIs" dxfId="69" priority="69" operator="greaterThan">
      <formula>"J&amp;25"</formula>
    </cfRule>
  </conditionalFormatting>
  <conditionalFormatting sqref="Q63:Q64">
    <cfRule type="containsText" dxfId="68" priority="67" operator="containsText" text="Excessivamente elevado">
      <formula>NOT(ISERROR(SEARCH("Excessivamente elevado",Q63)))</formula>
    </cfRule>
  </conditionalFormatting>
  <conditionalFormatting sqref="Q63:Q64">
    <cfRule type="containsText" priority="72" operator="containsText" text="Excessivamente elevado">
      <formula>NOT(ISERROR(SEARCH("Excessivamente elevado",Q63)))</formula>
    </cfRule>
    <cfRule type="containsText" dxfId="67" priority="73" operator="containsText" text="Válido">
      <formula>NOT(ISERROR(SEARCH("Válido",Q63)))</formula>
    </cfRule>
    <cfRule type="containsText" dxfId="66" priority="74" operator="containsText" text="Inexequível">
      <formula>NOT(ISERROR(SEARCH("Inexequível",Q63)))</formula>
    </cfRule>
    <cfRule type="aboveAverage" dxfId="65" priority="75" aboveAverage="0"/>
  </conditionalFormatting>
  <conditionalFormatting sqref="R63:R64">
    <cfRule type="cellIs" dxfId="64" priority="61" operator="lessThan">
      <formula>"K$25"</formula>
    </cfRule>
    <cfRule type="cellIs" dxfId="63" priority="62" operator="greaterThan">
      <formula>"J&amp;25"</formula>
    </cfRule>
  </conditionalFormatting>
  <conditionalFormatting sqref="R63:R64">
    <cfRule type="containsText" dxfId="62" priority="60" operator="containsText" text="Excessivamente elevado">
      <formula>NOT(ISERROR(SEARCH("Excessivamente elevado",R63)))</formula>
    </cfRule>
  </conditionalFormatting>
  <conditionalFormatting sqref="R63:R64">
    <cfRule type="containsText" priority="63" operator="containsText" text="Excessivamente elevado">
      <formula>NOT(ISERROR(SEARCH("Excessivamente elevado",R63)))</formula>
    </cfRule>
    <cfRule type="containsText" dxfId="61" priority="64" operator="containsText" text="Válido">
      <formula>NOT(ISERROR(SEARCH("Válido",R63)))</formula>
    </cfRule>
    <cfRule type="containsText" dxfId="60" priority="65" operator="containsText" text="Inexequível">
      <formula>NOT(ISERROR(SEARCH("Inexequível",R63)))</formula>
    </cfRule>
    <cfRule type="aboveAverage" dxfId="59" priority="66" aboveAverage="0"/>
  </conditionalFormatting>
  <conditionalFormatting sqref="R63:R64">
    <cfRule type="cellIs" dxfId="58" priority="54" operator="lessThan">
      <formula>"K$25"</formula>
    </cfRule>
    <cfRule type="cellIs" dxfId="57" priority="55" operator="greaterThan">
      <formula>"J&amp;25"</formula>
    </cfRule>
  </conditionalFormatting>
  <conditionalFormatting sqref="R63:R64">
    <cfRule type="containsText" dxfId="56" priority="53" operator="containsText" text="Excessivamente elevado">
      <formula>NOT(ISERROR(SEARCH("Excessivamente elevado",R63)))</formula>
    </cfRule>
  </conditionalFormatting>
  <conditionalFormatting sqref="R63:R64">
    <cfRule type="containsText" priority="56" operator="containsText" text="Excessivamente elevado">
      <formula>NOT(ISERROR(SEARCH("Excessivamente elevado",R63)))</formula>
    </cfRule>
    <cfRule type="containsText" dxfId="55" priority="57" operator="containsText" text="Válido">
      <formula>NOT(ISERROR(SEARCH("Válido",R63)))</formula>
    </cfRule>
    <cfRule type="containsText" dxfId="54" priority="58" operator="containsText" text="Inexequível">
      <formula>NOT(ISERROR(SEARCH("Inexequível",R63)))</formula>
    </cfRule>
    <cfRule type="aboveAverage" dxfId="53" priority="59" aboveAverage="0"/>
  </conditionalFormatting>
  <conditionalFormatting sqref="Q188">
    <cfRule type="cellIs" dxfId="52" priority="47" operator="lessThan">
      <formula>"K$25"</formula>
    </cfRule>
    <cfRule type="cellIs" dxfId="51" priority="48" operator="greaterThan">
      <formula>"J$25"</formula>
    </cfRule>
  </conditionalFormatting>
  <conditionalFormatting sqref="Q188">
    <cfRule type="cellIs" dxfId="50" priority="45" operator="lessThan">
      <formula>"K$25"</formula>
    </cfRule>
    <cfRule type="cellIs" dxfId="49" priority="46" operator="greaterThan">
      <formula>"J&amp;25"</formula>
    </cfRule>
  </conditionalFormatting>
  <conditionalFormatting sqref="Q188">
    <cfRule type="containsText" dxfId="48" priority="44" operator="containsText" text="Excessivamente elevado">
      <formula>NOT(ISERROR(SEARCH("Excessivamente elevado",Q188)))</formula>
    </cfRule>
  </conditionalFormatting>
  <conditionalFormatting sqref="Q188">
    <cfRule type="containsText" dxfId="47" priority="43" operator="containsText" text="Excessivamente elevado">
      <formula>NOT(ISERROR(SEARCH("Excessivamente elevado",Q188)))</formula>
    </cfRule>
  </conditionalFormatting>
  <conditionalFormatting sqref="Q188">
    <cfRule type="cellIs" dxfId="46" priority="41" operator="lessThan">
      <formula>"K$25"</formula>
    </cfRule>
    <cfRule type="cellIs" dxfId="45" priority="42" operator="greaterThan">
      <formula>"J$25"</formula>
    </cfRule>
  </conditionalFormatting>
  <conditionalFormatting sqref="Q188">
    <cfRule type="cellIs" dxfId="44" priority="39" operator="lessThan">
      <formula>"K$25"</formula>
    </cfRule>
    <cfRule type="cellIs" dxfId="43" priority="40" operator="greaterThan">
      <formula>"J&amp;25"</formula>
    </cfRule>
  </conditionalFormatting>
  <conditionalFormatting sqref="Q188">
    <cfRule type="containsText" priority="49" operator="containsText" text="Excessivamente elevado">
      <formula>NOT(ISERROR(SEARCH("Excessivamente elevado",Q188)))</formula>
    </cfRule>
    <cfRule type="containsText" dxfId="42" priority="50" operator="containsText" text="Válido">
      <formula>NOT(ISERROR(SEARCH("Válido",Q188)))</formula>
    </cfRule>
    <cfRule type="containsText" dxfId="41" priority="51" operator="containsText" text="Inexequível">
      <formula>NOT(ISERROR(SEARCH("Inexequível",Q188)))</formula>
    </cfRule>
    <cfRule type="aboveAverage" dxfId="40" priority="52" aboveAverage="0"/>
  </conditionalFormatting>
  <conditionalFormatting sqref="R188">
    <cfRule type="cellIs" dxfId="39" priority="33" operator="lessThan">
      <formula>"K$25"</formula>
    </cfRule>
    <cfRule type="cellIs" dxfId="38" priority="34" operator="greaterThan">
      <formula>"J&amp;25"</formula>
    </cfRule>
  </conditionalFormatting>
  <conditionalFormatting sqref="R188">
    <cfRule type="containsText" dxfId="37" priority="32" operator="containsText" text="Excessivamente elevado">
      <formula>NOT(ISERROR(SEARCH("Excessivamente elevado",R188)))</formula>
    </cfRule>
  </conditionalFormatting>
  <conditionalFormatting sqref="R188">
    <cfRule type="cellIs" dxfId="36" priority="30" operator="lessThan">
      <formula>"K$25"</formula>
    </cfRule>
    <cfRule type="cellIs" dxfId="35" priority="31" operator="greaterThan">
      <formula>"J&amp;25"</formula>
    </cfRule>
  </conditionalFormatting>
  <conditionalFormatting sqref="R188">
    <cfRule type="containsText" dxfId="34" priority="29" operator="containsText" text="Excessivamente elevado">
      <formula>NOT(ISERROR(SEARCH("Excessivamente elevado",R188)))</formula>
    </cfRule>
  </conditionalFormatting>
  <conditionalFormatting sqref="R188">
    <cfRule type="containsText" priority="35" operator="containsText" text="Excessivamente elevado">
      <formula>NOT(ISERROR(SEARCH("Excessivamente elevado",R188)))</formula>
    </cfRule>
    <cfRule type="containsText" dxfId="33" priority="36" operator="containsText" text="Válido">
      <formula>NOT(ISERROR(SEARCH("Válido",R188)))</formula>
    </cfRule>
    <cfRule type="containsText" dxfId="32" priority="37" operator="containsText" text="Inexequível">
      <formula>NOT(ISERROR(SEARCH("Inexequível",R188)))</formula>
    </cfRule>
    <cfRule type="aboveAverage" dxfId="31" priority="38" aboveAverage="0"/>
  </conditionalFormatting>
  <conditionalFormatting sqref="Q191">
    <cfRule type="cellIs" dxfId="30" priority="23" operator="lessThan">
      <formula>"K$25"</formula>
    </cfRule>
    <cfRule type="cellIs" dxfId="29" priority="24" operator="greaterThan">
      <formula>"J$25"</formula>
    </cfRule>
  </conditionalFormatting>
  <conditionalFormatting sqref="Q191">
    <cfRule type="cellIs" dxfId="28" priority="21" operator="lessThan">
      <formula>"K$25"</formula>
    </cfRule>
    <cfRule type="cellIs" dxfId="27" priority="22" operator="greaterThan">
      <formula>"J&amp;25"</formula>
    </cfRule>
  </conditionalFormatting>
  <conditionalFormatting sqref="Q191">
    <cfRule type="containsText" dxfId="26" priority="20" operator="containsText" text="Excessivamente elevado">
      <formula>NOT(ISERROR(SEARCH("Excessivamente elevado",Q191)))</formula>
    </cfRule>
  </conditionalFormatting>
  <conditionalFormatting sqref="Q191">
    <cfRule type="containsText" dxfId="25" priority="19" operator="containsText" text="Excessivamente elevado">
      <formula>NOT(ISERROR(SEARCH("Excessivamente elevado",Q191)))</formula>
    </cfRule>
  </conditionalFormatting>
  <conditionalFormatting sqref="Q191">
    <cfRule type="cellIs" dxfId="24" priority="17" operator="lessThan">
      <formula>"K$25"</formula>
    </cfRule>
    <cfRule type="cellIs" dxfId="23" priority="18" operator="greaterThan">
      <formula>"J$25"</formula>
    </cfRule>
  </conditionalFormatting>
  <conditionalFormatting sqref="Q191">
    <cfRule type="cellIs" dxfId="22" priority="15" operator="lessThan">
      <formula>"K$25"</formula>
    </cfRule>
    <cfRule type="cellIs" dxfId="21" priority="16" operator="greaterThan">
      <formula>"J&amp;25"</formula>
    </cfRule>
  </conditionalFormatting>
  <conditionalFormatting sqref="Q191">
    <cfRule type="containsText" priority="25" operator="containsText" text="Excessivamente elevado">
      <formula>NOT(ISERROR(SEARCH("Excessivamente elevado",Q191)))</formula>
    </cfRule>
    <cfRule type="containsText" dxfId="20" priority="26" operator="containsText" text="Válido">
      <formula>NOT(ISERROR(SEARCH("Válido",Q191)))</formula>
    </cfRule>
    <cfRule type="containsText" dxfId="19" priority="27" operator="containsText" text="Inexequível">
      <formula>NOT(ISERROR(SEARCH("Inexequível",Q191)))</formula>
    </cfRule>
    <cfRule type="aboveAverage" dxfId="18" priority="28" aboveAverage="0"/>
  </conditionalFormatting>
  <conditionalFormatting sqref="P109:P115">
    <cfRule type="containsText" priority="7506" operator="containsText" text="Excessivamente elevado">
      <formula>NOT(ISERROR(SEARCH("Excessivamente elevado",P109)))</formula>
    </cfRule>
    <cfRule type="containsText" dxfId="17" priority="7507" operator="containsText" text="Válido">
      <formula>NOT(ISERROR(SEARCH("Válido",P109)))</formula>
    </cfRule>
    <cfRule type="containsText" dxfId="16" priority="7508" operator="containsText" text="Inexequível">
      <formula>NOT(ISERROR(SEARCH("Inexequível",P109)))</formula>
    </cfRule>
    <cfRule type="aboveAverage" dxfId="15" priority="7509" aboveAverage="0"/>
  </conditionalFormatting>
  <conditionalFormatting sqref="P160:P166">
    <cfRule type="containsText" priority="7520" operator="containsText" text="Excessivamente elevado">
      <formula>NOT(ISERROR(SEARCH("Excessivamente elevado",P160)))</formula>
    </cfRule>
    <cfRule type="containsText" dxfId="14" priority="7521" operator="containsText" text="Válido">
      <formula>NOT(ISERROR(SEARCH("Válido",P160)))</formula>
    </cfRule>
    <cfRule type="containsText" dxfId="13" priority="7522" operator="containsText" text="Inexequível">
      <formula>NOT(ISERROR(SEARCH("Inexequível",P160)))</formula>
    </cfRule>
    <cfRule type="aboveAverage" dxfId="12" priority="7523" aboveAverage="0"/>
  </conditionalFormatting>
  <conditionalFormatting sqref="R16">
    <cfRule type="cellIs" dxfId="11" priority="9" operator="lessThan">
      <formula>"K$25"</formula>
    </cfRule>
    <cfRule type="cellIs" dxfId="10" priority="10" operator="greaterThan">
      <formula>"J&amp;25"</formula>
    </cfRule>
  </conditionalFormatting>
  <conditionalFormatting sqref="R16">
    <cfRule type="containsText" dxfId="9" priority="8" operator="containsText" text="Excessivamente elevado">
      <formula>NOT(ISERROR(SEARCH("Excessivamente elevado",R16)))</formula>
    </cfRule>
  </conditionalFormatting>
  <conditionalFormatting sqref="R16">
    <cfRule type="cellIs" dxfId="8" priority="2" operator="lessThan">
      <formula>"K$25"</formula>
    </cfRule>
    <cfRule type="cellIs" dxfId="7" priority="3" operator="greaterThan">
      <formula>"J&amp;25"</formula>
    </cfRule>
  </conditionalFormatting>
  <conditionalFormatting sqref="R16">
    <cfRule type="containsText" dxfId="6" priority="1" operator="containsText" text="Excessivamente elevado">
      <formula>NOT(ISERROR(SEARCH("Excessivamente elevado",R16)))</formula>
    </cfRule>
  </conditionalFormatting>
  <conditionalFormatting sqref="R16">
    <cfRule type="containsText" priority="4" operator="containsText" text="Excessivamente elevado">
      <formula>NOT(ISERROR(SEARCH("Excessivamente elevado",R16)))</formula>
    </cfRule>
    <cfRule type="containsText" dxfId="5" priority="5" operator="containsText" text="Válido">
      <formula>NOT(ISERROR(SEARCH("Válido",R16)))</formula>
    </cfRule>
    <cfRule type="containsText" dxfId="4" priority="6" operator="containsText" text="Inexequível">
      <formula>NOT(ISERROR(SEARCH("Inexequível",R16)))</formula>
    </cfRule>
    <cfRule type="aboveAverage" dxfId="3" priority="7" aboveAverage="0"/>
  </conditionalFormatting>
  <conditionalFormatting sqref="R16">
    <cfRule type="containsText" priority="11" operator="containsText" text="Excessivamente elevado">
      <formula>NOT(ISERROR(SEARCH("Excessivamente elevado",R16)))</formula>
    </cfRule>
    <cfRule type="containsText" dxfId="2" priority="12" operator="containsText" text="Válido">
      <formula>NOT(ISERROR(SEARCH("Válido",R16)))</formula>
    </cfRule>
    <cfRule type="containsText" dxfId="1" priority="13" operator="containsText" text="Inexequível">
      <formula>NOT(ISERROR(SEARCH("Inexequível",R16)))</formula>
    </cfRule>
    <cfRule type="aboveAverage" dxfId="0" priority="14" aboveAverage="0"/>
  </conditionalFormatting>
  <hyperlinks>
    <hyperlink ref="H28" r:id="rId1" xr:uid="{4542D821-6F97-4BFE-A606-9FEB51D79CEA}"/>
    <hyperlink ref="H42" r:id="rId2" xr:uid="{DD5719C4-97D9-42F8-989D-C74E4FADB8BA}"/>
    <hyperlink ref="H35" r:id="rId3" xr:uid="{353C804C-81B7-4ED3-BA60-0770DB4B1A10}"/>
    <hyperlink ref="H51" r:id="rId4" xr:uid="{92A627BF-06E4-4F2C-90FD-E89E57C0D3C1}"/>
    <hyperlink ref="H61" r:id="rId5" xr:uid="{4699AD27-1C00-4E37-8F3F-61DA87C10F7B}"/>
  </hyperlinks>
  <pageMargins left="0.7" right="0.7" top="0.75" bottom="0.75" header="0.3" footer="0.3"/>
  <pageSetup paperSize="9" scale="65" fitToHeight="0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B45DE-E1FC-4652-AA52-B8AE1D5C0135}">
  <dimension ref="F20:V36"/>
  <sheetViews>
    <sheetView topLeftCell="A16" workbookViewId="0">
      <selection activeCell="V36" sqref="V36"/>
    </sheetView>
  </sheetViews>
  <sheetFormatPr defaultRowHeight="14.4"/>
  <sheetData>
    <row r="20" spans="6:22">
      <c r="G20" t="s">
        <v>120</v>
      </c>
      <c r="H20">
        <v>1000</v>
      </c>
    </row>
    <row r="21" spans="6:22">
      <c r="G21">
        <v>25</v>
      </c>
      <c r="H21">
        <v>700</v>
      </c>
    </row>
    <row r="23" spans="6:22">
      <c r="G23" t="s">
        <v>121</v>
      </c>
      <c r="H23">
        <f>G21*H20</f>
        <v>25000</v>
      </c>
    </row>
    <row r="24" spans="6:22">
      <c r="H24">
        <f>H23/700</f>
        <v>35.714285714285715</v>
      </c>
    </row>
    <row r="27" spans="6:22">
      <c r="R27" t="s">
        <v>127</v>
      </c>
      <c r="U27" t="s">
        <v>127</v>
      </c>
    </row>
    <row r="28" spans="6:22">
      <c r="K28" t="s">
        <v>129</v>
      </c>
      <c r="O28" t="s">
        <v>128</v>
      </c>
    </row>
    <row r="29" spans="6:22">
      <c r="F29">
        <v>1000</v>
      </c>
      <c r="G29">
        <v>100</v>
      </c>
    </row>
    <row r="30" spans="6:22">
      <c r="F30">
        <v>750</v>
      </c>
      <c r="G30" s="100"/>
      <c r="H30" s="99"/>
      <c r="L30">
        <v>100</v>
      </c>
      <c r="P30">
        <v>100</v>
      </c>
      <c r="S30">
        <v>100</v>
      </c>
      <c r="V30">
        <v>100</v>
      </c>
    </row>
    <row r="31" spans="6:22">
      <c r="H31" s="99"/>
      <c r="K31">
        <v>54</v>
      </c>
      <c r="L31">
        <v>75</v>
      </c>
      <c r="O31">
        <v>52</v>
      </c>
      <c r="P31">
        <v>75</v>
      </c>
      <c r="R31">
        <v>32</v>
      </c>
      <c r="S31">
        <v>75</v>
      </c>
      <c r="U31">
        <v>33</v>
      </c>
      <c r="V31">
        <v>75</v>
      </c>
    </row>
    <row r="32" spans="6:22">
      <c r="G32">
        <f>F30*G29</f>
        <v>75000</v>
      </c>
    </row>
    <row r="33" spans="7:22">
      <c r="G33">
        <f>G32/F29</f>
        <v>75</v>
      </c>
    </row>
    <row r="35" spans="7:22">
      <c r="K35">
        <f>K31*L30</f>
        <v>5400</v>
      </c>
      <c r="P35">
        <f>O31*P30</f>
        <v>5200</v>
      </c>
      <c r="S35">
        <f>R31*S30</f>
        <v>3200</v>
      </c>
      <c r="V35">
        <f>U31*V30</f>
        <v>3300</v>
      </c>
    </row>
    <row r="36" spans="7:22">
      <c r="K36">
        <f>K35/L31</f>
        <v>72</v>
      </c>
      <c r="P36">
        <f>P35/P31</f>
        <v>69.333333333333329</v>
      </c>
      <c r="S36">
        <f>S35/S31</f>
        <v>42.666666666666664</v>
      </c>
      <c r="V36">
        <f>V35/V31</f>
        <v>44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4.4"/>
  <cols>
    <col min="3" max="3" width="44.33203125" customWidth="1"/>
    <col min="6" max="6" width="10" bestFit="1" customWidth="1"/>
    <col min="7" max="7" width="13.33203125" bestFit="1" customWidth="1"/>
    <col min="8" max="8" width="29" customWidth="1"/>
    <col min="9" max="9" width="255.6640625" hidden="1" customWidth="1"/>
  </cols>
  <sheetData>
    <row r="1" spans="1:9" ht="41.25" customHeight="1">
      <c r="A1" s="430" t="s">
        <v>43</v>
      </c>
      <c r="B1" s="431"/>
      <c r="C1" s="431"/>
      <c r="D1" s="431"/>
      <c r="E1" s="431"/>
      <c r="F1" s="431"/>
      <c r="G1" s="431"/>
      <c r="H1" s="431"/>
    </row>
    <row r="2" spans="1:9" s="6" customFormat="1" ht="28.8">
      <c r="A2" s="9" t="s">
        <v>30</v>
      </c>
      <c r="B2" s="9" t="s">
        <v>44</v>
      </c>
      <c r="C2" s="11" t="s">
        <v>45</v>
      </c>
      <c r="D2" s="10" t="s">
        <v>46</v>
      </c>
      <c r="E2" s="10" t="s">
        <v>47</v>
      </c>
      <c r="F2" s="12" t="s">
        <v>36</v>
      </c>
      <c r="G2" s="12" t="s">
        <v>48</v>
      </c>
      <c r="H2" s="9" t="s">
        <v>49</v>
      </c>
      <c r="I2" s="2" t="s">
        <v>50</v>
      </c>
    </row>
    <row r="3" spans="1:9" ht="129.6">
      <c r="A3" s="8">
        <v>122</v>
      </c>
      <c r="B3" s="7">
        <v>4016</v>
      </c>
      <c r="C3" s="21" t="s">
        <v>51</v>
      </c>
      <c r="D3" s="18" t="s">
        <v>52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15.2">
      <c r="A4" s="8">
        <v>123</v>
      </c>
      <c r="B4" s="7"/>
      <c r="C4" s="21" t="s">
        <v>53</v>
      </c>
      <c r="D4" s="18" t="s">
        <v>54</v>
      </c>
      <c r="E4" s="1">
        <v>1</v>
      </c>
      <c r="F4" s="16">
        <v>194.93</v>
      </c>
      <c r="G4" s="15">
        <f>F4*E4</f>
        <v>194.93</v>
      </c>
      <c r="H4" s="19"/>
      <c r="I4" s="3" t="s">
        <v>55</v>
      </c>
    </row>
    <row r="5" spans="1:9" ht="100.8">
      <c r="A5" s="8">
        <v>124</v>
      </c>
      <c r="B5" s="7"/>
      <c r="C5" s="21" t="s">
        <v>56</v>
      </c>
      <c r="D5" s="18" t="s">
        <v>57</v>
      </c>
      <c r="E5" s="1">
        <v>2</v>
      </c>
      <c r="F5" s="16">
        <v>116.59</v>
      </c>
      <c r="G5" s="15">
        <f>F5*E5</f>
        <v>233.18</v>
      </c>
      <c r="H5" s="19"/>
      <c r="I5" s="3" t="s">
        <v>58</v>
      </c>
    </row>
    <row r="6" spans="1:9">
      <c r="C6" s="432" t="s">
        <v>59</v>
      </c>
      <c r="D6" s="432"/>
      <c r="E6" s="432"/>
      <c r="F6" s="432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BOLOS E SALGADOS</vt:lpstr>
      <vt:lpstr>Planilha1</vt:lpstr>
      <vt:lpstr>GRUPO - 19</vt:lpstr>
      <vt:lpstr>'BOLOS E SALGADOS'!_Hlk16782509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leumaise@gmail.com</cp:lastModifiedBy>
  <cp:revision/>
  <cp:lastPrinted>2023-06-29T19:18:53Z</cp:lastPrinted>
  <dcterms:created xsi:type="dcterms:W3CDTF">2020-01-27T17:52:42Z</dcterms:created>
  <dcterms:modified xsi:type="dcterms:W3CDTF">2023-07-11T20:15:27Z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