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EstaPastaDeTrabalho"/>
  <mc:AlternateContent xmlns:mc="http://schemas.openxmlformats.org/markup-compatibility/2006">
    <mc:Choice Requires="x15">
      <x15ac:absPath xmlns:x15ac="http://schemas.microsoft.com/office/spreadsheetml/2010/11/ac" url="C:\Users\armindo.filho\Downloads\"/>
    </mc:Choice>
  </mc:AlternateContent>
  <xr:revisionPtr revIDLastSave="0" documentId="13_ncr:1_{64A447EF-3F16-4D36-B884-49B235865091}" xr6:coauthVersionLast="47" xr6:coauthVersionMax="47" xr10:uidLastSave="{00000000-0000-0000-0000-000000000000}"/>
  <bookViews>
    <workbookView xWindow="28680" yWindow="-120" windowWidth="29040" windowHeight="15840" tabRatio="920" activeTab="10" xr2:uid="{00000000-000D-0000-FFFF-FFFF00000000}"/>
  </bookViews>
  <sheets>
    <sheet name="LOTE 1- Adoçantes e açúcares" sheetId="92" r:id="rId1"/>
    <sheet name="LOTE 2 - Biscoitos" sheetId="93" r:id="rId2"/>
    <sheet name="LOTE 3 - Chás" sheetId="94" r:id="rId3"/>
    <sheet name="LOTE 4 - Leites " sheetId="95" r:id="rId4"/>
    <sheet name="LOTE 5 - Polpas" sheetId="96" r:id="rId5"/>
    <sheet name="LOTE 6 - Refrigerantes" sheetId="97" r:id="rId6"/>
    <sheet name="LOTE 7 - Frutas" sheetId="98" r:id="rId7"/>
    <sheet name="LOTE 8 - Frios" sheetId="99" r:id="rId8"/>
    <sheet name="LOTE 9 - Bolos e salgados" sheetId="100" r:id="rId9"/>
    <sheet name="ITEM 79 - Café" sheetId="101" r:id="rId10"/>
    <sheet name="Resumo" sheetId="102" r:id="rId11"/>
    <sheet name="GRUPO - 19" sheetId="54" state="hidden" r:id="rId12"/>
  </sheets>
  <definedNames>
    <definedName name="_xlnm._FilterDatabase" localSheetId="9" hidden="1">'ITEM 79 - Café'!#REF!</definedName>
    <definedName name="_xlnm._FilterDatabase" localSheetId="0" hidden="1">'LOTE 1- Adoçantes e açúcares'!#REF!</definedName>
    <definedName name="_xlnm._FilterDatabase" localSheetId="1" hidden="1">'LOTE 2 - Biscoitos'!#REF!</definedName>
    <definedName name="_xlnm._FilterDatabase" localSheetId="2" hidden="1">'LOTE 3 - Chás'!#REF!</definedName>
    <definedName name="_xlnm._FilterDatabase" localSheetId="3" hidden="1">'LOTE 4 - Leites '!#REF!</definedName>
    <definedName name="_xlnm._FilterDatabase" localSheetId="4" hidden="1">'LOTE 5 - Polpas'!#REF!</definedName>
    <definedName name="_xlnm._FilterDatabase" localSheetId="5" hidden="1">'LOTE 6 - Refrigerantes'!#REF!</definedName>
    <definedName name="_xlnm._FilterDatabase" localSheetId="6" hidden="1">'LOTE 7 - Frutas'!#REF!</definedName>
    <definedName name="_xlnm._FilterDatabase" localSheetId="7" hidden="1">'LOTE 8 - Frios'!#REF!</definedName>
    <definedName name="_xlnm._FilterDatabase" localSheetId="8" hidden="1">'LOTE 9 - Bolos e salgados'!#REF!</definedName>
    <definedName name="_Hlk16782509" localSheetId="9">'ITEM 79 - Café'!$L$6</definedName>
    <definedName name="_Hlk16782509" localSheetId="0">'LOTE 1- Adoçantes e açúcares'!$L$6</definedName>
    <definedName name="_Hlk16782509" localSheetId="1">'LOTE 2 - Biscoitos'!$L$6</definedName>
    <definedName name="_Hlk16782509" localSheetId="2">'LOTE 3 - Chás'!$L$6</definedName>
    <definedName name="_Hlk16782509" localSheetId="3">'LOTE 4 - Leites '!$L$6</definedName>
    <definedName name="_Hlk16782509" localSheetId="4">'LOTE 5 - Polpas'!$L$6</definedName>
    <definedName name="_Hlk16782509" localSheetId="5">'LOTE 6 - Refrigerantes'!$L$6</definedName>
    <definedName name="_Hlk16782509" localSheetId="6">'LOTE 7 - Frutas'!$L$6</definedName>
    <definedName name="_Hlk16782509" localSheetId="7">'LOTE 8 - Frios'!$L$6</definedName>
    <definedName name="_Hlk16782509" localSheetId="8">'LOTE 9 - Bolos e salgados'!$L$6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2" i="100" l="1"/>
  <c r="Q32" i="100"/>
  <c r="Q45" i="94"/>
  <c r="Q16" i="92" l="1"/>
  <c r="Q21" i="92"/>
  <c r="Q34" i="93"/>
  <c r="Q28" i="94"/>
  <c r="Q23" i="95"/>
  <c r="Q16" i="95"/>
  <c r="Q16" i="96"/>
  <c r="Q22" i="96"/>
  <c r="Q35" i="97"/>
  <c r="Q42" i="98"/>
  <c r="Q55" i="98"/>
  <c r="Q31" i="99"/>
  <c r="Q38" i="99"/>
  <c r="Q208" i="100"/>
  <c r="Q203" i="100"/>
  <c r="Q189" i="100"/>
  <c r="Q183" i="100"/>
  <c r="Q175" i="100"/>
  <c r="Q150" i="100"/>
  <c r="Q16" i="101"/>
  <c r="Q81" i="96"/>
  <c r="T48" i="94"/>
  <c r="Q39" i="94"/>
  <c r="T43" i="94"/>
  <c r="T35" i="94"/>
  <c r="T30" i="94"/>
  <c r="T25" i="92"/>
  <c r="T210" i="100"/>
  <c r="R183" i="100" l="1"/>
  <c r="U210" i="100"/>
  <c r="U206" i="100"/>
  <c r="T206" i="100"/>
  <c r="K208" i="100"/>
  <c r="K194" i="100"/>
  <c r="O194" i="100" s="1"/>
  <c r="U191" i="100"/>
  <c r="T191" i="100"/>
  <c r="U68" i="100"/>
  <c r="T68" i="100"/>
  <c r="U42" i="99"/>
  <c r="T42" i="99"/>
  <c r="Q21" i="99"/>
  <c r="U24" i="99"/>
  <c r="T24" i="99"/>
  <c r="U19" i="99"/>
  <c r="T19" i="99"/>
  <c r="X19" i="99"/>
  <c r="Q74" i="98"/>
  <c r="Q61" i="98"/>
  <c r="U57" i="98"/>
  <c r="K28" i="98"/>
  <c r="Q22" i="98"/>
  <c r="U24" i="98"/>
  <c r="T24" i="98"/>
  <c r="K22" i="98"/>
  <c r="Q29" i="97"/>
  <c r="U31" i="97"/>
  <c r="T31" i="97"/>
  <c r="Q23" i="97"/>
  <c r="K16" i="97"/>
  <c r="O21" i="97" s="1"/>
  <c r="K87" i="96"/>
  <c r="L87" i="96" s="1"/>
  <c r="Q87" i="96"/>
  <c r="R87" i="96" s="1"/>
  <c r="U83" i="96"/>
  <c r="T83" i="96"/>
  <c r="X83" i="96"/>
  <c r="Q75" i="96"/>
  <c r="U77" i="96"/>
  <c r="T77" i="96"/>
  <c r="X77" i="96"/>
  <c r="Q63" i="96"/>
  <c r="U65" i="96"/>
  <c r="T65" i="96"/>
  <c r="X65" i="96"/>
  <c r="Q58" i="96"/>
  <c r="U60" i="96"/>
  <c r="V60" i="96" s="1"/>
  <c r="W60" i="96" s="1"/>
  <c r="T60" i="96"/>
  <c r="X60" i="96"/>
  <c r="U54" i="96"/>
  <c r="T54" i="96"/>
  <c r="X54" i="96"/>
  <c r="Q46" i="96"/>
  <c r="K40" i="96"/>
  <c r="Q33" i="96"/>
  <c r="U36" i="96"/>
  <c r="T36" i="96"/>
  <c r="Q27" i="96"/>
  <c r="U30" i="96"/>
  <c r="T30" i="96"/>
  <c r="U58" i="94"/>
  <c r="T58" i="94"/>
  <c r="X58" i="94"/>
  <c r="U48" i="94"/>
  <c r="U37" i="93"/>
  <c r="T37" i="93"/>
  <c r="K34" i="93"/>
  <c r="T32" i="93"/>
  <c r="Q29" i="93"/>
  <c r="R29" i="93" s="1"/>
  <c r="O32" i="93"/>
  <c r="K29" i="93"/>
  <c r="L29" i="93" s="1"/>
  <c r="K16" i="93"/>
  <c r="O21" i="93" s="1"/>
  <c r="Q33" i="92"/>
  <c r="U38" i="92"/>
  <c r="T38" i="92"/>
  <c r="Q27" i="92"/>
  <c r="U31" i="92"/>
  <c r="T31" i="92"/>
  <c r="X31" i="92"/>
  <c r="X25" i="92"/>
  <c r="U25" i="92"/>
  <c r="X19" i="92"/>
  <c r="U19" i="92"/>
  <c r="T19" i="92"/>
  <c r="Q16" i="99"/>
  <c r="O78" i="98"/>
  <c r="O72" i="98"/>
  <c r="O33" i="97"/>
  <c r="O40" i="97"/>
  <c r="O36" i="97"/>
  <c r="O35" i="97"/>
  <c r="O27" i="97"/>
  <c r="O27" i="95"/>
  <c r="K28" i="94"/>
  <c r="O31" i="94" s="1"/>
  <c r="K56" i="94"/>
  <c r="O40" i="92"/>
  <c r="V19" i="99" l="1"/>
  <c r="W19" i="99" s="1"/>
  <c r="M87" i="96"/>
  <c r="N87" i="96" s="1"/>
  <c r="V83" i="96"/>
  <c r="W83" i="96" s="1"/>
  <c r="V77" i="96"/>
  <c r="W77" i="96" s="1"/>
  <c r="V65" i="96"/>
  <c r="W65" i="96" s="1"/>
  <c r="V54" i="96"/>
  <c r="W54" i="96" s="1"/>
  <c r="V58" i="94"/>
  <c r="W58" i="94" s="1"/>
  <c r="M29" i="93"/>
  <c r="N30" i="93" s="1"/>
  <c r="V31" i="92"/>
  <c r="W31" i="92" s="1"/>
  <c r="V19" i="92"/>
  <c r="W19" i="92" s="1"/>
  <c r="X89" i="96"/>
  <c r="U89" i="96"/>
  <c r="T89" i="96"/>
  <c r="T73" i="96"/>
  <c r="Q69" i="96"/>
  <c r="T57" i="98"/>
  <c r="N58" i="98"/>
  <c r="N59" i="98"/>
  <c r="X28" i="99"/>
  <c r="U28" i="99"/>
  <c r="T28" i="99"/>
  <c r="Q26" i="99"/>
  <c r="X36" i="99"/>
  <c r="U36" i="99"/>
  <c r="T36" i="99"/>
  <c r="O134" i="100"/>
  <c r="X196" i="100"/>
  <c r="U196" i="100"/>
  <c r="T196" i="100"/>
  <c r="Q194" i="100"/>
  <c r="O201" i="100"/>
  <c r="O209" i="100"/>
  <c r="R27" i="101"/>
  <c r="D21" i="102" s="1"/>
  <c r="Q133" i="100"/>
  <c r="X210" i="100"/>
  <c r="X206" i="100"/>
  <c r="K203" i="100"/>
  <c r="X191" i="100"/>
  <c r="V191" i="100"/>
  <c r="W191" i="100" s="1"/>
  <c r="K189" i="100"/>
  <c r="X185" i="100"/>
  <c r="U185" i="100"/>
  <c r="T185" i="100"/>
  <c r="X178" i="100"/>
  <c r="U178" i="100"/>
  <c r="T178" i="100"/>
  <c r="R175" i="100"/>
  <c r="K175" i="100"/>
  <c r="L175" i="100" s="1"/>
  <c r="X169" i="100"/>
  <c r="U169" i="100"/>
  <c r="T169" i="100"/>
  <c r="Q167" i="100"/>
  <c r="K167" i="100"/>
  <c r="X162" i="100"/>
  <c r="U162" i="100"/>
  <c r="T162" i="100"/>
  <c r="Q159" i="100"/>
  <c r="K159" i="100"/>
  <c r="X153" i="100"/>
  <c r="U153" i="100"/>
  <c r="T153" i="100"/>
  <c r="K150" i="100"/>
  <c r="O157" i="100" s="1"/>
  <c r="X146" i="100"/>
  <c r="T146" i="100"/>
  <c r="Q143" i="100"/>
  <c r="T137" i="100"/>
  <c r="U146" i="100"/>
  <c r="K143" i="100"/>
  <c r="O148" i="100" s="1"/>
  <c r="X137" i="100"/>
  <c r="U137" i="100"/>
  <c r="K133" i="100"/>
  <c r="O140" i="100" s="1"/>
  <c r="X128" i="100"/>
  <c r="U128" i="100"/>
  <c r="T128" i="100"/>
  <c r="Q125" i="100"/>
  <c r="K125" i="100"/>
  <c r="O131" i="100" s="1"/>
  <c r="X119" i="100"/>
  <c r="U119" i="100"/>
  <c r="T119" i="100"/>
  <c r="Q116" i="100"/>
  <c r="K116" i="100"/>
  <c r="O123" i="100" s="1"/>
  <c r="X111" i="100"/>
  <c r="U111" i="100"/>
  <c r="T111" i="100"/>
  <c r="Q108" i="100"/>
  <c r="K108" i="100"/>
  <c r="O114" i="100" s="1"/>
  <c r="X103" i="100"/>
  <c r="U103" i="100"/>
  <c r="T103" i="100"/>
  <c r="Q100" i="100"/>
  <c r="K100" i="100"/>
  <c r="O106" i="100" s="1"/>
  <c r="X95" i="100"/>
  <c r="U95" i="100"/>
  <c r="T95" i="100"/>
  <c r="Q91" i="100"/>
  <c r="K91" i="100"/>
  <c r="O98" i="100" s="1"/>
  <c r="X85" i="100"/>
  <c r="U85" i="100"/>
  <c r="T85" i="100"/>
  <c r="Q81" i="100"/>
  <c r="K81" i="100"/>
  <c r="O89" i="100" s="1"/>
  <c r="X78" i="100"/>
  <c r="U78" i="100"/>
  <c r="T78" i="100"/>
  <c r="Q74" i="100"/>
  <c r="K74" i="100"/>
  <c r="O79" i="100" s="1"/>
  <c r="Q65" i="100"/>
  <c r="K65" i="100"/>
  <c r="O65" i="100" s="1"/>
  <c r="X68" i="100"/>
  <c r="X82" i="98"/>
  <c r="U82" i="98"/>
  <c r="T82" i="98"/>
  <c r="R80" i="98"/>
  <c r="Q80" i="98"/>
  <c r="K80" i="98"/>
  <c r="X78" i="98"/>
  <c r="U78" i="98"/>
  <c r="T78" i="98"/>
  <c r="K74" i="98"/>
  <c r="K68" i="98"/>
  <c r="X70" i="98"/>
  <c r="U70" i="98"/>
  <c r="V70" i="98" s="1"/>
  <c r="W70" i="98" s="1"/>
  <c r="T70" i="98"/>
  <c r="Q68" i="98"/>
  <c r="X65" i="98"/>
  <c r="U65" i="98"/>
  <c r="T65" i="98"/>
  <c r="K61" i="98"/>
  <c r="X57" i="98"/>
  <c r="K55" i="98"/>
  <c r="O55" i="98" s="1"/>
  <c r="X51" i="98"/>
  <c r="U51" i="98"/>
  <c r="T51" i="98"/>
  <c r="Q48" i="98"/>
  <c r="K48" i="98"/>
  <c r="X45" i="98"/>
  <c r="U45" i="98"/>
  <c r="T45" i="98"/>
  <c r="K42" i="98"/>
  <c r="O46" i="98" s="1"/>
  <c r="X38" i="98"/>
  <c r="V38" i="98"/>
  <c r="W38" i="98" s="1"/>
  <c r="U38" i="98"/>
  <c r="T38" i="98"/>
  <c r="Q35" i="98"/>
  <c r="K35" i="98"/>
  <c r="X32" i="98"/>
  <c r="U32" i="98"/>
  <c r="T32" i="98"/>
  <c r="Q28" i="98"/>
  <c r="R28" i="98" s="1"/>
  <c r="O33" i="98"/>
  <c r="X24" i="98"/>
  <c r="V24" i="98"/>
  <c r="W24" i="98" s="1"/>
  <c r="R22" i="98"/>
  <c r="X18" i="98"/>
  <c r="U18" i="98"/>
  <c r="T18" i="98"/>
  <c r="Q16" i="98"/>
  <c r="K16" i="98"/>
  <c r="X38" i="97"/>
  <c r="U38" i="97"/>
  <c r="T38" i="97"/>
  <c r="K35" i="97"/>
  <c r="X31" i="97"/>
  <c r="V31" i="97"/>
  <c r="W31" i="97" s="1"/>
  <c r="K29" i="97"/>
  <c r="X25" i="97"/>
  <c r="U25" i="97"/>
  <c r="T25" i="97"/>
  <c r="K23" i="97"/>
  <c r="X18" i="97"/>
  <c r="U18" i="97"/>
  <c r="V18" i="97" s="1"/>
  <c r="W18" i="97" s="1"/>
  <c r="T18" i="97"/>
  <c r="Q16" i="97"/>
  <c r="R16" i="97" s="1"/>
  <c r="K58" i="96"/>
  <c r="O61" i="96" s="1"/>
  <c r="X49" i="96"/>
  <c r="U49" i="96"/>
  <c r="T49" i="96"/>
  <c r="K46" i="96"/>
  <c r="X44" i="96"/>
  <c r="U44" i="96"/>
  <c r="T44" i="96"/>
  <c r="Q40" i="96"/>
  <c r="X36" i="96"/>
  <c r="R33" i="96"/>
  <c r="K33" i="96"/>
  <c r="X30" i="96"/>
  <c r="R27" i="96"/>
  <c r="K27" i="96"/>
  <c r="X25" i="96"/>
  <c r="U25" i="96"/>
  <c r="T25" i="96"/>
  <c r="K22" i="96"/>
  <c r="X18" i="96"/>
  <c r="U18" i="96"/>
  <c r="T18" i="96"/>
  <c r="R16" i="96"/>
  <c r="K16" i="96"/>
  <c r="X27" i="95"/>
  <c r="W27" i="95"/>
  <c r="U27" i="95"/>
  <c r="T27" i="95"/>
  <c r="K23" i="95"/>
  <c r="X18" i="95"/>
  <c r="W18" i="95"/>
  <c r="V18" i="95"/>
  <c r="U18" i="95"/>
  <c r="T18" i="95"/>
  <c r="R16" i="95"/>
  <c r="K16" i="95"/>
  <c r="L16" i="95"/>
  <c r="Q56" i="94"/>
  <c r="X52" i="94"/>
  <c r="U52" i="94"/>
  <c r="T52" i="94"/>
  <c r="K50" i="94"/>
  <c r="X48" i="94"/>
  <c r="X43" i="94"/>
  <c r="U43" i="94"/>
  <c r="V43" i="94" s="1"/>
  <c r="W43" i="94" s="1"/>
  <c r="K39" i="94"/>
  <c r="M39" i="94" s="1"/>
  <c r="X35" i="94"/>
  <c r="U35" i="94"/>
  <c r="V35" i="94" s="1"/>
  <c r="W35" i="94" s="1"/>
  <c r="Q33" i="94"/>
  <c r="K33" i="94"/>
  <c r="X30" i="94"/>
  <c r="U30" i="94"/>
  <c r="V30" i="94" s="1"/>
  <c r="W30" i="94" s="1"/>
  <c r="M28" i="94"/>
  <c r="X26" i="94"/>
  <c r="U26" i="94"/>
  <c r="V26" i="94" s="1"/>
  <c r="W26" i="94" s="1"/>
  <c r="T26" i="94"/>
  <c r="R22" i="94"/>
  <c r="Q22" i="94"/>
  <c r="K22" i="94"/>
  <c r="O26" i="94" s="1"/>
  <c r="X19" i="94"/>
  <c r="V19" i="94"/>
  <c r="W19" i="94" s="1"/>
  <c r="U19" i="94"/>
  <c r="T19" i="94"/>
  <c r="Q16" i="94"/>
  <c r="K16" i="94"/>
  <c r="M16" i="94" s="1"/>
  <c r="X21" i="101"/>
  <c r="X50" i="93"/>
  <c r="U50" i="93"/>
  <c r="T50" i="93"/>
  <c r="Q45" i="93"/>
  <c r="K45" i="93"/>
  <c r="M45" i="93" s="1"/>
  <c r="X43" i="93"/>
  <c r="U43" i="93"/>
  <c r="T43" i="93"/>
  <c r="Q40" i="93"/>
  <c r="R40" i="93" s="1"/>
  <c r="K40" i="93"/>
  <c r="M40" i="93" s="1"/>
  <c r="R34" i="93"/>
  <c r="X32" i="93"/>
  <c r="U32" i="93"/>
  <c r="U27" i="93"/>
  <c r="X19" i="93"/>
  <c r="K23" i="93"/>
  <c r="O27" i="93" s="1"/>
  <c r="U19" i="93"/>
  <c r="T19" i="93"/>
  <c r="Q16" i="93"/>
  <c r="R16" i="93" s="1"/>
  <c r="L16" i="93"/>
  <c r="R16" i="101"/>
  <c r="T21" i="101"/>
  <c r="V21" i="101" s="1"/>
  <c r="W21" i="101" s="1"/>
  <c r="U21" i="101"/>
  <c r="N24" i="101"/>
  <c r="N20" i="101"/>
  <c r="N17" i="101"/>
  <c r="N16" i="101"/>
  <c r="M16" i="101"/>
  <c r="L16" i="101"/>
  <c r="K16" i="101"/>
  <c r="V196" i="100" l="1"/>
  <c r="W196" i="100" s="1"/>
  <c r="O141" i="100"/>
  <c r="O97" i="100"/>
  <c r="V210" i="100"/>
  <c r="V206" i="100"/>
  <c r="W206" i="100" s="1"/>
  <c r="V95" i="100"/>
  <c r="W95" i="100" s="1"/>
  <c r="O75" i="100"/>
  <c r="V185" i="100"/>
  <c r="W185" i="100" s="1"/>
  <c r="M189" i="100"/>
  <c r="O189" i="100"/>
  <c r="O214" i="100"/>
  <c r="V119" i="100"/>
  <c r="W119" i="100" s="1"/>
  <c r="N88" i="96"/>
  <c r="N32" i="93"/>
  <c r="N31" i="93"/>
  <c r="N29" i="93"/>
  <c r="V19" i="93"/>
  <c r="W19" i="93" s="1"/>
  <c r="V32" i="93"/>
  <c r="W32" i="93" s="1"/>
  <c r="V37" i="93"/>
  <c r="W37" i="93" s="1"/>
  <c r="M34" i="93"/>
  <c r="O34" i="93"/>
  <c r="O38" i="93"/>
  <c r="V85" i="100"/>
  <c r="W85" i="100" s="1"/>
  <c r="O212" i="100"/>
  <c r="O192" i="100"/>
  <c r="O213" i="100"/>
  <c r="V68" i="100"/>
  <c r="W68" i="100" s="1"/>
  <c r="O208" i="100"/>
  <c r="O181" i="100"/>
  <c r="O72" i="100"/>
  <c r="O66" i="100"/>
  <c r="V153" i="100"/>
  <c r="W153" i="100" s="1"/>
  <c r="V49" i="96"/>
  <c r="W49" i="96" s="1"/>
  <c r="V89" i="96"/>
  <c r="W89" i="96" s="1"/>
  <c r="V36" i="96"/>
  <c r="W36" i="96" s="1"/>
  <c r="O38" i="96"/>
  <c r="O33" i="96"/>
  <c r="O44" i="96"/>
  <c r="O40" i="96"/>
  <c r="L22" i="96"/>
  <c r="O25" i="96"/>
  <c r="O20" i="96"/>
  <c r="O17" i="96"/>
  <c r="O16" i="96"/>
  <c r="V25" i="96"/>
  <c r="W25" i="96" s="1"/>
  <c r="O31" i="96"/>
  <c r="O27" i="96"/>
  <c r="O33" i="94"/>
  <c r="O37" i="94"/>
  <c r="O20" i="94"/>
  <c r="O16" i="94"/>
  <c r="L16" i="94"/>
  <c r="N16" i="94" s="1"/>
  <c r="N21" i="93"/>
  <c r="V50" i="93"/>
  <c r="W50" i="93" s="1"/>
  <c r="M16" i="93"/>
  <c r="N16" i="93" s="1"/>
  <c r="L34" i="93"/>
  <c r="O59" i="98"/>
  <c r="V32" i="98"/>
  <c r="W32" i="98" s="1"/>
  <c r="V18" i="98"/>
  <c r="W18" i="98" s="1"/>
  <c r="O42" i="98"/>
  <c r="V28" i="99"/>
  <c r="W28" i="99" s="1"/>
  <c r="V178" i="100"/>
  <c r="W178" i="100" s="1"/>
  <c r="V169" i="100"/>
  <c r="W169" i="100" s="1"/>
  <c r="V162" i="100"/>
  <c r="W162" i="100" s="1"/>
  <c r="V146" i="100"/>
  <c r="W146" i="100" s="1"/>
  <c r="V137" i="100"/>
  <c r="W137" i="100" s="1"/>
  <c r="V128" i="100"/>
  <c r="W128" i="100" s="1"/>
  <c r="V111" i="100"/>
  <c r="W111" i="100" s="1"/>
  <c r="V103" i="100"/>
  <c r="W103" i="100" s="1"/>
  <c r="V82" i="98"/>
  <c r="W82" i="98" s="1"/>
  <c r="V18" i="96"/>
  <c r="W18" i="96" s="1"/>
  <c r="V44" i="96"/>
  <c r="W44" i="96" s="1"/>
  <c r="V30" i="96"/>
  <c r="W30" i="96" s="1"/>
  <c r="M22" i="96"/>
  <c r="V52" i="94"/>
  <c r="W52" i="94" s="1"/>
  <c r="V48" i="94"/>
  <c r="W48" i="94" s="1"/>
  <c r="L28" i="94"/>
  <c r="V43" i="93"/>
  <c r="W43" i="93" s="1"/>
  <c r="J60" i="100"/>
  <c r="J50" i="100"/>
  <c r="J43" i="100"/>
  <c r="J41" i="100"/>
  <c r="J34" i="100"/>
  <c r="J28" i="100"/>
  <c r="J20" i="100"/>
  <c r="R208" i="100"/>
  <c r="M208" i="100"/>
  <c r="R203" i="100"/>
  <c r="M203" i="100"/>
  <c r="R194" i="100"/>
  <c r="M194" i="100"/>
  <c r="U22" i="100" l="1"/>
  <c r="Q16" i="100"/>
  <c r="R16" i="100" s="1"/>
  <c r="T22" i="100"/>
  <c r="Q24" i="100"/>
  <c r="R24" i="100" s="1"/>
  <c r="U27" i="100"/>
  <c r="T27" i="100"/>
  <c r="N37" i="93"/>
  <c r="N20" i="93"/>
  <c r="N17" i="93"/>
  <c r="N19" i="93"/>
  <c r="N34" i="93"/>
  <c r="K16" i="100"/>
  <c r="L16" i="100" s="1"/>
  <c r="X22" i="100"/>
  <c r="T43" i="100"/>
  <c r="K38" i="100"/>
  <c r="X43" i="100"/>
  <c r="U43" i="100"/>
  <c r="Q38" i="100"/>
  <c r="R38" i="100" s="1"/>
  <c r="T50" i="100"/>
  <c r="Q47" i="100"/>
  <c r="R47" i="100" s="1"/>
  <c r="U50" i="100"/>
  <c r="K47" i="100"/>
  <c r="X50" i="100"/>
  <c r="K56" i="100"/>
  <c r="T59" i="100"/>
  <c r="Q56" i="100"/>
  <c r="R56" i="100" s="1"/>
  <c r="U59" i="100"/>
  <c r="X59" i="100"/>
  <c r="X27" i="100"/>
  <c r="V27" i="100"/>
  <c r="W27" i="100" s="1"/>
  <c r="K24" i="100"/>
  <c r="X35" i="100"/>
  <c r="K32" i="100"/>
  <c r="U35" i="100"/>
  <c r="T35" i="100"/>
  <c r="N24" i="96"/>
  <c r="N22" i="96"/>
  <c r="N28" i="94"/>
  <c r="N31" i="94"/>
  <c r="W210" i="100"/>
  <c r="L208" i="100"/>
  <c r="L203" i="100"/>
  <c r="L194" i="100"/>
  <c r="R189" i="100"/>
  <c r="K183" i="100"/>
  <c r="M175" i="100"/>
  <c r="R167" i="100"/>
  <c r="M167" i="100"/>
  <c r="R159" i="100"/>
  <c r="M159" i="100"/>
  <c r="R150" i="100"/>
  <c r="L150" i="100"/>
  <c r="R143" i="100"/>
  <c r="L143" i="100"/>
  <c r="R133" i="100"/>
  <c r="M133" i="100"/>
  <c r="R125" i="100"/>
  <c r="M125" i="100"/>
  <c r="R116" i="100"/>
  <c r="M116" i="100"/>
  <c r="R108" i="100"/>
  <c r="L108" i="100"/>
  <c r="R100" i="100"/>
  <c r="R91" i="100"/>
  <c r="L91" i="100"/>
  <c r="R81" i="100"/>
  <c r="M81" i="100"/>
  <c r="R74" i="100"/>
  <c r="R65" i="100"/>
  <c r="M65" i="100"/>
  <c r="R38" i="99"/>
  <c r="K38" i="99"/>
  <c r="R31" i="99"/>
  <c r="K31" i="99"/>
  <c r="R26" i="99"/>
  <c r="K26" i="99"/>
  <c r="M26" i="99" s="1"/>
  <c r="X24" i="99"/>
  <c r="V24" i="99"/>
  <c r="W24" i="99" s="1"/>
  <c r="R21" i="99"/>
  <c r="K21" i="99"/>
  <c r="R16" i="99"/>
  <c r="K16" i="99"/>
  <c r="R74" i="98"/>
  <c r="M74" i="98"/>
  <c r="R68" i="98"/>
  <c r="M68" i="98"/>
  <c r="R61" i="98"/>
  <c r="R55" i="98"/>
  <c r="M55" i="98"/>
  <c r="R48" i="98"/>
  <c r="R42" i="98"/>
  <c r="M42" i="98"/>
  <c r="R35" i="98"/>
  <c r="M35" i="98"/>
  <c r="M28" i="98"/>
  <c r="R16" i="98"/>
  <c r="M16" i="98"/>
  <c r="R35" i="97"/>
  <c r="M35" i="97"/>
  <c r="R29" i="97"/>
  <c r="M29" i="97"/>
  <c r="R23" i="97"/>
  <c r="R41" i="97" s="1"/>
  <c r="D17" i="102" s="1"/>
  <c r="L16" i="97"/>
  <c r="R81" i="96"/>
  <c r="K81" i="96"/>
  <c r="R75" i="96"/>
  <c r="K75" i="96"/>
  <c r="O75" i="96" s="1"/>
  <c r="X73" i="96"/>
  <c r="U73" i="96"/>
  <c r="R69" i="96"/>
  <c r="K69" i="96"/>
  <c r="R63" i="96"/>
  <c r="K63" i="96"/>
  <c r="O67" i="96" s="1"/>
  <c r="R58" i="96"/>
  <c r="Q52" i="96"/>
  <c r="R52" i="96" s="1"/>
  <c r="K52" i="96"/>
  <c r="O56" i="96" s="1"/>
  <c r="R46" i="96"/>
  <c r="R40" i="96"/>
  <c r="M40" i="96"/>
  <c r="M33" i="96"/>
  <c r="M27" i="96"/>
  <c r="R22" i="96"/>
  <c r="V27" i="95"/>
  <c r="R23" i="95"/>
  <c r="R28" i="95" s="1"/>
  <c r="D15" i="102" s="1"/>
  <c r="M16" i="95"/>
  <c r="N16" i="95" s="1"/>
  <c r="R56" i="94"/>
  <c r="Q50" i="94"/>
  <c r="R50" i="94" s="1"/>
  <c r="M50" i="94"/>
  <c r="R45" i="94"/>
  <c r="K45" i="94"/>
  <c r="R39" i="94"/>
  <c r="R33" i="94"/>
  <c r="M33" i="94"/>
  <c r="R28" i="94"/>
  <c r="R16" i="94"/>
  <c r="R45" i="93"/>
  <c r="X27" i="93"/>
  <c r="T27" i="93"/>
  <c r="V27" i="93" s="1"/>
  <c r="W27" i="93" s="1"/>
  <c r="Q23" i="93"/>
  <c r="R23" i="93" s="1"/>
  <c r="L23" i="93"/>
  <c r="K16" i="92"/>
  <c r="R215" i="100" l="1"/>
  <c r="D20" i="102" s="1"/>
  <c r="N213" i="100"/>
  <c r="N210" i="100"/>
  <c r="N214" i="100"/>
  <c r="N208" i="100"/>
  <c r="N212" i="100"/>
  <c r="N211" i="100"/>
  <c r="N209" i="100"/>
  <c r="N205" i="100"/>
  <c r="N204" i="100"/>
  <c r="N206" i="100"/>
  <c r="N203" i="100"/>
  <c r="V50" i="100"/>
  <c r="W50" i="100" s="1"/>
  <c r="O47" i="100"/>
  <c r="O53" i="100"/>
  <c r="O54" i="100"/>
  <c r="O38" i="100"/>
  <c r="O44" i="100"/>
  <c r="O45" i="100"/>
  <c r="N148" i="100"/>
  <c r="O17" i="100"/>
  <c r="O16" i="100"/>
  <c r="O21" i="100"/>
  <c r="O22" i="100"/>
  <c r="V59" i="100"/>
  <c r="W59" i="100" s="1"/>
  <c r="O56" i="100"/>
  <c r="O63" i="100"/>
  <c r="O62" i="100"/>
  <c r="N97" i="100"/>
  <c r="N98" i="100"/>
  <c r="V35" i="100"/>
  <c r="W35" i="100" s="1"/>
  <c r="N114" i="100"/>
  <c r="M32" i="100"/>
  <c r="L32" i="100"/>
  <c r="O32" i="100"/>
  <c r="M183" i="100"/>
  <c r="O187" i="100"/>
  <c r="L183" i="100"/>
  <c r="O30" i="100"/>
  <c r="O29" i="100"/>
  <c r="L38" i="100"/>
  <c r="N45" i="100" s="1"/>
  <c r="V43" i="100"/>
  <c r="W43" i="100" s="1"/>
  <c r="M47" i="100"/>
  <c r="M21" i="99"/>
  <c r="O24" i="99"/>
  <c r="M52" i="96"/>
  <c r="O52" i="96"/>
  <c r="L81" i="96"/>
  <c r="O85" i="96"/>
  <c r="O84" i="96"/>
  <c r="M69" i="96"/>
  <c r="O73" i="96"/>
  <c r="O48" i="94"/>
  <c r="O45" i="94"/>
  <c r="R59" i="94"/>
  <c r="D14" i="102" s="1"/>
  <c r="R51" i="93"/>
  <c r="D13" i="102" s="1"/>
  <c r="M16" i="92"/>
  <c r="O19" i="92"/>
  <c r="M63" i="96"/>
  <c r="R90" i="96"/>
  <c r="D16" i="102" s="1"/>
  <c r="R85" i="98"/>
  <c r="D18" i="102" s="1"/>
  <c r="M31" i="99"/>
  <c r="O31" i="99"/>
  <c r="O32" i="99"/>
  <c r="O36" i="99"/>
  <c r="O42" i="99"/>
  <c r="O38" i="99"/>
  <c r="R43" i="99"/>
  <c r="D19" i="102" s="1"/>
  <c r="N197" i="100"/>
  <c r="N201" i="100"/>
  <c r="N195" i="100"/>
  <c r="N196" i="100"/>
  <c r="N198" i="100"/>
  <c r="N199" i="100"/>
  <c r="N200" i="100"/>
  <c r="N194" i="100"/>
  <c r="N157" i="100"/>
  <c r="V38" i="97"/>
  <c r="W38" i="97" s="1"/>
  <c r="V36" i="99"/>
  <c r="W36" i="99" s="1"/>
  <c r="L26" i="99"/>
  <c r="N26" i="99" s="1"/>
  <c r="M81" i="96"/>
  <c r="V65" i="98"/>
  <c r="W65" i="98" s="1"/>
  <c r="V78" i="98"/>
  <c r="W78" i="98" s="1"/>
  <c r="V25" i="97"/>
  <c r="W25" i="97" s="1"/>
  <c r="N27" i="93"/>
  <c r="N18" i="101"/>
  <c r="N26" i="101"/>
  <c r="N22" i="101"/>
  <c r="N21" i="101"/>
  <c r="N25" i="101"/>
  <c r="N19" i="101"/>
  <c r="N23" i="101"/>
  <c r="M91" i="100"/>
  <c r="N92" i="100" s="1"/>
  <c r="L167" i="100"/>
  <c r="L47" i="100"/>
  <c r="V78" i="100"/>
  <c r="W78" i="100" s="1"/>
  <c r="V22" i="100"/>
  <c r="W22" i="100" s="1"/>
  <c r="M16" i="100"/>
  <c r="N20" i="100" s="1"/>
  <c r="L24" i="100"/>
  <c r="L125" i="100"/>
  <c r="M150" i="100"/>
  <c r="N156" i="100" s="1"/>
  <c r="M108" i="100"/>
  <c r="N110" i="100" s="1"/>
  <c r="O81" i="100"/>
  <c r="M143" i="100"/>
  <c r="N146" i="100" s="1"/>
  <c r="M24" i="100"/>
  <c r="L133" i="100"/>
  <c r="O74" i="100"/>
  <c r="L38" i="99"/>
  <c r="N42" i="99" s="1"/>
  <c r="M38" i="99"/>
  <c r="V42" i="99"/>
  <c r="W42" i="99" s="1"/>
  <c r="L21" i="99"/>
  <c r="N24" i="99" s="1"/>
  <c r="L16" i="99"/>
  <c r="M16" i="99"/>
  <c r="V57" i="98"/>
  <c r="W57" i="98" s="1"/>
  <c r="M61" i="98"/>
  <c r="V45" i="98"/>
  <c r="W45" i="98" s="1"/>
  <c r="V51" i="98"/>
  <c r="W51" i="98" s="1"/>
  <c r="L74" i="98"/>
  <c r="N78" i="98" s="1"/>
  <c r="L61" i="98"/>
  <c r="L42" i="98"/>
  <c r="N46" i="98" s="1"/>
  <c r="L28" i="98"/>
  <c r="N33" i="98" s="1"/>
  <c r="L22" i="98"/>
  <c r="O22" i="98"/>
  <c r="L29" i="97"/>
  <c r="L23" i="97"/>
  <c r="N26" i="97" s="1"/>
  <c r="M16" i="97"/>
  <c r="N21" i="97" s="1"/>
  <c r="V73" i="96"/>
  <c r="W73" i="96" s="1"/>
  <c r="L69" i="96"/>
  <c r="N73" i="96" s="1"/>
  <c r="O63" i="96"/>
  <c r="L58" i="96"/>
  <c r="N61" i="96" s="1"/>
  <c r="M58" i="96"/>
  <c r="L40" i="96"/>
  <c r="N44" i="96" s="1"/>
  <c r="L27" i="96"/>
  <c r="N25" i="96"/>
  <c r="O22" i="96"/>
  <c r="L16" i="96"/>
  <c r="M16" i="96"/>
  <c r="L23" i="95"/>
  <c r="N17" i="95"/>
  <c r="M23" i="95"/>
  <c r="L22" i="94"/>
  <c r="L50" i="94"/>
  <c r="N51" i="94" s="1"/>
  <c r="L45" i="94"/>
  <c r="N48" i="94" s="1"/>
  <c r="L40" i="93"/>
  <c r="N22" i="100"/>
  <c r="N21" i="100"/>
  <c r="M38" i="100"/>
  <c r="M100" i="100"/>
  <c r="O133" i="100"/>
  <c r="O175" i="100"/>
  <c r="O24" i="100"/>
  <c r="L56" i="100"/>
  <c r="O100" i="100"/>
  <c r="M56" i="100"/>
  <c r="O143" i="100"/>
  <c r="L65" i="100"/>
  <c r="O108" i="100"/>
  <c r="L189" i="100"/>
  <c r="L74" i="100"/>
  <c r="L116" i="100"/>
  <c r="O150" i="100"/>
  <c r="L159" i="100"/>
  <c r="M74" i="100"/>
  <c r="O116" i="100"/>
  <c r="O159" i="100"/>
  <c r="L81" i="100"/>
  <c r="L100" i="100"/>
  <c r="O125" i="100"/>
  <c r="O167" i="100"/>
  <c r="L31" i="99"/>
  <c r="N22" i="99"/>
  <c r="N23" i="99"/>
  <c r="M22" i="98"/>
  <c r="L35" i="98"/>
  <c r="L80" i="98"/>
  <c r="M80" i="98"/>
  <c r="L48" i="98"/>
  <c r="M48" i="98"/>
  <c r="L55" i="98"/>
  <c r="L68" i="98"/>
  <c r="L16" i="98"/>
  <c r="M23" i="97"/>
  <c r="L35" i="97"/>
  <c r="O23" i="97"/>
  <c r="L33" i="96"/>
  <c r="L75" i="96"/>
  <c r="M75" i="96"/>
  <c r="L46" i="96"/>
  <c r="M46" i="96"/>
  <c r="L52" i="96"/>
  <c r="O81" i="96"/>
  <c r="L63" i="96"/>
  <c r="M22" i="94"/>
  <c r="L33" i="94"/>
  <c r="O22" i="94"/>
  <c r="L39" i="94"/>
  <c r="M45" i="94"/>
  <c r="L56" i="94"/>
  <c r="M56" i="94"/>
  <c r="M23" i="93"/>
  <c r="N25" i="93" s="1"/>
  <c r="L45" i="93"/>
  <c r="L16" i="92"/>
  <c r="R33" i="92"/>
  <c r="R27" i="92"/>
  <c r="R21" i="92"/>
  <c r="R16" i="92"/>
  <c r="N113" i="100" l="1"/>
  <c r="N154" i="100"/>
  <c r="N153" i="100"/>
  <c r="N155" i="100"/>
  <c r="N111" i="100"/>
  <c r="N96" i="100"/>
  <c r="N95" i="100"/>
  <c r="N94" i="100"/>
  <c r="N183" i="100"/>
  <c r="N184" i="100"/>
  <c r="N187" i="100"/>
  <c r="N185" i="100"/>
  <c r="N186" i="100"/>
  <c r="N152" i="100"/>
  <c r="N93" i="100"/>
  <c r="N43" i="100"/>
  <c r="N36" i="100"/>
  <c r="N32" i="100"/>
  <c r="N33" i="100"/>
  <c r="N35" i="100"/>
  <c r="N34" i="100"/>
  <c r="N30" i="100"/>
  <c r="N29" i="100"/>
  <c r="N27" i="100"/>
  <c r="N25" i="100"/>
  <c r="N26" i="100"/>
  <c r="N28" i="100"/>
  <c r="N112" i="100"/>
  <c r="N119" i="100"/>
  <c r="N121" i="100"/>
  <c r="N122" i="100"/>
  <c r="N120" i="100"/>
  <c r="N123" i="100"/>
  <c r="N117" i="100"/>
  <c r="N118" i="100"/>
  <c r="N109" i="100"/>
  <c r="N189" i="100"/>
  <c r="N191" i="100"/>
  <c r="N190" i="100"/>
  <c r="N192" i="100"/>
  <c r="N48" i="100"/>
  <c r="N49" i="100"/>
  <c r="N51" i="100"/>
  <c r="N52" i="100"/>
  <c r="N53" i="100"/>
  <c r="N54" i="100"/>
  <c r="N50" i="100"/>
  <c r="N144" i="100"/>
  <c r="N44" i="100"/>
  <c r="N145" i="100"/>
  <c r="N134" i="100"/>
  <c r="N135" i="100"/>
  <c r="N136" i="100"/>
  <c r="N137" i="100"/>
  <c r="N138" i="100"/>
  <c r="N139" i="100"/>
  <c r="N140" i="100"/>
  <c r="N141" i="100"/>
  <c r="N101" i="100"/>
  <c r="N102" i="100"/>
  <c r="N103" i="100"/>
  <c r="N104" i="100"/>
  <c r="N106" i="100"/>
  <c r="N105" i="100"/>
  <c r="N59" i="100"/>
  <c r="N147" i="100"/>
  <c r="N125" i="100"/>
  <c r="N131" i="100"/>
  <c r="N126" i="100"/>
  <c r="N127" i="100"/>
  <c r="N128" i="100"/>
  <c r="N129" i="100"/>
  <c r="N130" i="100"/>
  <c r="N84" i="96"/>
  <c r="N34" i="94"/>
  <c r="N37" i="94"/>
  <c r="N43" i="94"/>
  <c r="N39" i="94"/>
  <c r="N25" i="94"/>
  <c r="N22" i="94"/>
  <c r="R41" i="92"/>
  <c r="D12" i="102" s="1"/>
  <c r="D22" i="102" s="1"/>
  <c r="N85" i="96"/>
  <c r="N81" i="96"/>
  <c r="N82" i="96"/>
  <c r="N18" i="99"/>
  <c r="N19" i="99"/>
  <c r="N21" i="99"/>
  <c r="N36" i="99"/>
  <c r="N32" i="99"/>
  <c r="N29" i="99"/>
  <c r="N28" i="99"/>
  <c r="N27" i="99"/>
  <c r="N176" i="100"/>
  <c r="N177" i="100"/>
  <c r="N178" i="100"/>
  <c r="N179" i="100"/>
  <c r="N180" i="100"/>
  <c r="N181" i="100"/>
  <c r="N167" i="100"/>
  <c r="N173" i="100"/>
  <c r="N170" i="100"/>
  <c r="N171" i="100"/>
  <c r="N168" i="100"/>
  <c r="N169" i="100"/>
  <c r="N172" i="100"/>
  <c r="N160" i="100"/>
  <c r="N161" i="100"/>
  <c r="N162" i="100"/>
  <c r="N163" i="100"/>
  <c r="N164" i="100"/>
  <c r="N165" i="100"/>
  <c r="N151" i="100"/>
  <c r="N72" i="100"/>
  <c r="N66" i="100"/>
  <c r="N67" i="100"/>
  <c r="N68" i="100"/>
  <c r="N69" i="100"/>
  <c r="N70" i="100"/>
  <c r="N71" i="100"/>
  <c r="N57" i="100"/>
  <c r="N61" i="100"/>
  <c r="N62" i="100"/>
  <c r="N63" i="100"/>
  <c r="N58" i="100"/>
  <c r="N60" i="100"/>
  <c r="N42" i="100"/>
  <c r="N20" i="97"/>
  <c r="N83" i="96"/>
  <c r="N31" i="96"/>
  <c r="N27" i="96"/>
  <c r="N20" i="96"/>
  <c r="N16" i="96"/>
  <c r="N17" i="96"/>
  <c r="N18" i="96"/>
  <c r="N19" i="96"/>
  <c r="N25" i="95"/>
  <c r="N26" i="95"/>
  <c r="N30" i="94"/>
  <c r="N24" i="94"/>
  <c r="N26" i="94"/>
  <c r="N23" i="94"/>
  <c r="N49" i="93"/>
  <c r="N45" i="93"/>
  <c r="N42" i="93"/>
  <c r="N40" i="93"/>
  <c r="N43" i="93"/>
  <c r="N85" i="100"/>
  <c r="N83" i="100"/>
  <c r="N82" i="100"/>
  <c r="N84" i="100"/>
  <c r="N43" i="96"/>
  <c r="N25" i="98"/>
  <c r="N43" i="98"/>
  <c r="N45" i="98"/>
  <c r="N22" i="98"/>
  <c r="N29" i="98"/>
  <c r="N30" i="98"/>
  <c r="N23" i="98"/>
  <c r="N28" i="98"/>
  <c r="N64" i="98"/>
  <c r="N74" i="98"/>
  <c r="N31" i="98"/>
  <c r="N23" i="97"/>
  <c r="N32" i="97"/>
  <c r="N24" i="95"/>
  <c r="N47" i="94"/>
  <c r="N19" i="94"/>
  <c r="N20" i="94"/>
  <c r="N26" i="93"/>
  <c r="N150" i="100"/>
  <c r="N143" i="100"/>
  <c r="N108" i="100"/>
  <c r="N91" i="100"/>
  <c r="N38" i="100"/>
  <c r="N39" i="100"/>
  <c r="N40" i="100"/>
  <c r="N41" i="100"/>
  <c r="N16" i="100"/>
  <c r="N18" i="100"/>
  <c r="N19" i="100"/>
  <c r="N17" i="100"/>
  <c r="N47" i="100"/>
  <c r="N24" i="100"/>
  <c r="N133" i="100"/>
  <c r="N175" i="100"/>
  <c r="N39" i="99"/>
  <c r="N38" i="99"/>
  <c r="N41" i="99"/>
  <c r="N40" i="99"/>
  <c r="N16" i="99"/>
  <c r="N17" i="99"/>
  <c r="N26" i="98"/>
  <c r="N77" i="98"/>
  <c r="N76" i="98"/>
  <c r="N75" i="98"/>
  <c r="N44" i="98"/>
  <c r="N42" i="98"/>
  <c r="N32" i="98"/>
  <c r="N62" i="98"/>
  <c r="N65" i="98"/>
  <c r="N63" i="98"/>
  <c r="N66" i="98"/>
  <c r="N61" i="98"/>
  <c r="N24" i="98"/>
  <c r="N33" i="97"/>
  <c r="N29" i="97"/>
  <c r="N18" i="97"/>
  <c r="N19" i="97"/>
  <c r="N30" i="97"/>
  <c r="N31" i="97"/>
  <c r="N24" i="97"/>
  <c r="N27" i="97"/>
  <c r="N25" i="97"/>
  <c r="N16" i="97"/>
  <c r="N17" i="97"/>
  <c r="N72" i="96"/>
  <c r="N71" i="96"/>
  <c r="N89" i="96"/>
  <c r="N69" i="96"/>
  <c r="N70" i="96"/>
  <c r="N59" i="96"/>
  <c r="N60" i="96"/>
  <c r="N58" i="96"/>
  <c r="N42" i="96"/>
  <c r="N40" i="96"/>
  <c r="N41" i="96"/>
  <c r="N28" i="96"/>
  <c r="N30" i="96"/>
  <c r="N29" i="96"/>
  <c r="N23" i="96"/>
  <c r="N27" i="95"/>
  <c r="N23" i="95"/>
  <c r="N21" i="95"/>
  <c r="N19" i="95"/>
  <c r="N20" i="95"/>
  <c r="N18" i="95"/>
  <c r="N46" i="94"/>
  <c r="N50" i="94"/>
  <c r="N45" i="94"/>
  <c r="N17" i="94"/>
  <c r="N54" i="94"/>
  <c r="N29" i="94"/>
  <c r="N18" i="94"/>
  <c r="N53" i="94"/>
  <c r="N52" i="94"/>
  <c r="N41" i="93"/>
  <c r="N23" i="93"/>
  <c r="N24" i="93"/>
  <c r="N159" i="100"/>
  <c r="N81" i="100"/>
  <c r="N89" i="100"/>
  <c r="N88" i="100"/>
  <c r="N87" i="100"/>
  <c r="N86" i="100"/>
  <c r="N56" i="100"/>
  <c r="N116" i="100"/>
  <c r="N75" i="100"/>
  <c r="N74" i="100"/>
  <c r="N79" i="100"/>
  <c r="N76" i="100"/>
  <c r="N78" i="100"/>
  <c r="N77" i="100"/>
  <c r="N65" i="100"/>
  <c r="N100" i="100"/>
  <c r="N35" i="99"/>
  <c r="N34" i="99"/>
  <c r="N33" i="99"/>
  <c r="N31" i="99"/>
  <c r="N84" i="98"/>
  <c r="N83" i="98"/>
  <c r="N82" i="98"/>
  <c r="N81" i="98"/>
  <c r="N80" i="98"/>
  <c r="N20" i="98"/>
  <c r="N19" i="98"/>
  <c r="N18" i="98"/>
  <c r="N17" i="98"/>
  <c r="N16" i="98"/>
  <c r="N57" i="98"/>
  <c r="N56" i="98"/>
  <c r="N55" i="98"/>
  <c r="N40" i="98"/>
  <c r="N39" i="98"/>
  <c r="N38" i="98"/>
  <c r="N37" i="98"/>
  <c r="N36" i="98"/>
  <c r="N35" i="98"/>
  <c r="N68" i="98"/>
  <c r="N72" i="98"/>
  <c r="N71" i="98"/>
  <c r="N70" i="98"/>
  <c r="N69" i="98"/>
  <c r="N52" i="98"/>
  <c r="N53" i="98"/>
  <c r="N51" i="98"/>
  <c r="N50" i="98"/>
  <c r="N49" i="98"/>
  <c r="N48" i="98"/>
  <c r="N40" i="97"/>
  <c r="N39" i="97"/>
  <c r="N38" i="97"/>
  <c r="N37" i="97"/>
  <c r="N36" i="97"/>
  <c r="N35" i="97"/>
  <c r="N63" i="96"/>
  <c r="N67" i="96"/>
  <c r="N66" i="96"/>
  <c r="N65" i="96"/>
  <c r="N64" i="96"/>
  <c r="N50" i="96"/>
  <c r="N49" i="96"/>
  <c r="N48" i="96"/>
  <c r="N47" i="96"/>
  <c r="N46" i="96"/>
  <c r="N55" i="96"/>
  <c r="N54" i="96"/>
  <c r="N53" i="96"/>
  <c r="N52" i="96"/>
  <c r="N56" i="96"/>
  <c r="N79" i="96"/>
  <c r="N78" i="96"/>
  <c r="N77" i="96"/>
  <c r="N76" i="96"/>
  <c r="N75" i="96"/>
  <c r="N38" i="96"/>
  <c r="N37" i="96"/>
  <c r="N36" i="96"/>
  <c r="N35" i="96"/>
  <c r="N34" i="96"/>
  <c r="N33" i="96"/>
  <c r="N42" i="94"/>
  <c r="N41" i="94"/>
  <c r="N40" i="94"/>
  <c r="N36" i="94"/>
  <c r="N35" i="94"/>
  <c r="N33" i="94"/>
  <c r="N57" i="94"/>
  <c r="N56" i="94"/>
  <c r="N58" i="94"/>
  <c r="N18" i="93"/>
  <c r="N47" i="93"/>
  <c r="N46" i="93"/>
  <c r="N50" i="93"/>
  <c r="N48" i="93"/>
  <c r="N38" i="93"/>
  <c r="N36" i="93"/>
  <c r="N35" i="93"/>
  <c r="N17" i="92"/>
  <c r="N16" i="92"/>
  <c r="V38" i="92"/>
  <c r="W38" i="92" s="1"/>
  <c r="V25" i="92" l="1"/>
  <c r="W25" i="92" s="1"/>
  <c r="K33" i="92" l="1"/>
  <c r="M33" i="92" s="1"/>
  <c r="K27" i="92"/>
  <c r="M27" i="92" s="1"/>
  <c r="K21" i="92"/>
  <c r="O21" i="92" l="1"/>
  <c r="O25" i="92"/>
  <c r="L27" i="92"/>
  <c r="L33" i="92"/>
  <c r="L21" i="92"/>
  <c r="M21" i="92"/>
  <c r="N24" i="92" l="1"/>
  <c r="N34" i="92"/>
  <c r="N36" i="92"/>
  <c r="N35" i="92"/>
  <c r="N37" i="92"/>
  <c r="N40" i="92"/>
  <c r="N38" i="92"/>
  <c r="N39" i="92"/>
  <c r="N21" i="92"/>
  <c r="N25" i="92"/>
  <c r="N23" i="92"/>
  <c r="N22" i="92"/>
  <c r="N27" i="92"/>
  <c r="N29" i="92"/>
  <c r="N28" i="92"/>
  <c r="N31" i="92"/>
  <c r="N30" i="92"/>
  <c r="N33" i="92"/>
  <c r="N18" i="92" l="1"/>
  <c r="N19" i="92"/>
  <c r="G5" i="54" l="1"/>
  <c r="G4" i="54"/>
  <c r="G3" i="54"/>
  <c r="G6" i="54" l="1"/>
</calcChain>
</file>

<file path=xl/sharedStrings.xml><?xml version="1.0" encoding="utf-8"?>
<sst xmlns="http://schemas.openxmlformats.org/spreadsheetml/2006/main" count="3490" uniqueCount="543">
  <si>
    <t>MAPA COMPARATIVO DE PREÇOS</t>
  </si>
  <si>
    <t>LEVANTAMENTO/GERENCIAMENTO DE RISCOS:</t>
  </si>
  <si>
    <t>OBSERVAÇÕES IMPORTANTES PARA LEVANTAMENTO DE RISCOS:</t>
  </si>
  <si>
    <t>RESPOSTA:</t>
  </si>
  <si>
    <t>MÉDIA</t>
  </si>
  <si>
    <t xml:space="preserve">1. </t>
  </si>
  <si>
    <t>Prazo de entrega diferenciado?</t>
  </si>
  <si>
    <t>NÃO</t>
  </si>
  <si>
    <t>2.</t>
  </si>
  <si>
    <t>Garantia adicional fora a do produto?</t>
  </si>
  <si>
    <t>3.</t>
  </si>
  <si>
    <t>Há serviços de instalação incluído?</t>
  </si>
  <si>
    <t>N/A</t>
  </si>
  <si>
    <t>4.</t>
  </si>
  <si>
    <t>O serviço comercializado em dólar?</t>
  </si>
  <si>
    <t>PREÇO MÍNIMO</t>
  </si>
  <si>
    <t>5.</t>
  </si>
  <si>
    <t xml:space="preserve">O valor estimado sugere contratação exclusiva para ME e EPP? </t>
  </si>
  <si>
    <t>SIM</t>
  </si>
  <si>
    <t>6.</t>
  </si>
  <si>
    <t>7.</t>
  </si>
  <si>
    <t>Há flagrante diferença de preços entre ME/EPP e ampla concorrência?</t>
  </si>
  <si>
    <t>8.</t>
  </si>
  <si>
    <t>Há indício de monopólio ?</t>
  </si>
  <si>
    <t>9.</t>
  </si>
  <si>
    <t>Há flagrante diferença de preços entre o mapa e o valor inicialmente orçado nos estudos tecnicos preliminares?</t>
  </si>
  <si>
    <t>10.</t>
  </si>
  <si>
    <t>Há notícias mercadológicas que indiquema ausência de matéria prima no mercado e/ou aumento expressivo de preços em mídias oficiais?</t>
  </si>
  <si>
    <t xml:space="preserve">11. </t>
  </si>
  <si>
    <t>Observar se os preços de internet não estão abarcando promoções temporais e/ou quantitativas que possam influcienciar no preço de forma</t>
  </si>
  <si>
    <t>ITEM</t>
  </si>
  <si>
    <t>ESPECIFICAÇÃO / FORMATO</t>
  </si>
  <si>
    <t>UND</t>
  </si>
  <si>
    <t>Cotações</t>
  </si>
  <si>
    <t>Fonte</t>
  </si>
  <si>
    <t>PORTE</t>
  </si>
  <si>
    <t>VALOR
UNIT.</t>
  </si>
  <si>
    <t>MÉDIA/MEDIANA</t>
  </si>
  <si>
    <t>AVALIÇÃO</t>
  </si>
  <si>
    <t>OBSERVAÇÕES
AVALIAÇÃO</t>
  </si>
  <si>
    <t>Valor unit.</t>
  </si>
  <si>
    <t>GRUPO 19 - MATERIAIS PARA VEDAÇÃO</t>
  </si>
  <si>
    <t>SINAPI</t>
  </si>
  <si>
    <t>ESPECIFICAÇÃO</t>
  </si>
  <si>
    <t>UNID.</t>
  </si>
  <si>
    <t>QTD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</si>
  <si>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</si>
  <si>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</si>
  <si>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</si>
  <si>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</si>
  <si>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</si>
  <si>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</si>
  <si>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</si>
  <si>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</si>
  <si>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</si>
  <si>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</si>
  <si>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</si>
  <si>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t>
  </si>
  <si>
    <t>CATMAT</t>
  </si>
  <si>
    <t>EMPRESAS (RAZÃO + CNPJ)</t>
  </si>
  <si>
    <t>MÉDIAS/MEDIANA</t>
  </si>
  <si>
    <t xml:space="preserve"> da média dos preços obtidos</t>
  </si>
  <si>
    <t>CRITÉRIOS ESTATÍSTICOS DA AMOSTRA</t>
  </si>
  <si>
    <t>DESVIO PADRÃO</t>
  </si>
  <si>
    <t>COEFICIENTE DE VARIAÇÃO(%)</t>
  </si>
  <si>
    <t>MÉTODO ESTATÍSTICO</t>
  </si>
  <si>
    <t>CRITÉRIOS ESTATÍSTICOS GERAIS</t>
  </si>
  <si>
    <t>VALOR ESTIMADO DA CONTRATAÇÃO</t>
  </si>
  <si>
    <t xml:space="preserve">        </t>
  </si>
  <si>
    <t>Valor total (12 meses)</t>
  </si>
  <si>
    <t>Preços execessivamente elevados: superior a 25% da média simples dos cesta de preços obtidos</t>
  </si>
  <si>
    <t>Inexequível: inferior a 75% da média da cesta de preços obtidos</t>
  </si>
  <si>
    <t xml:space="preserve"> da média dos preços obtidos, </t>
  </si>
  <si>
    <t xml:space="preserve"> da média dos preços obtidos </t>
  </si>
  <si>
    <t>da média dos preços obtidos</t>
  </si>
  <si>
    <t>COEFICIENTE DE VARIAÇÃO
(%)</t>
  </si>
  <si>
    <t xml:space="preserve">GERENCIAMENTO DOS RISCOS:
*Os potenciais riscos devem ser explicitados na informação da unidade.
*Os potenciais riscos devem ser explicitados na informação da unidade.
*Os riscos que influenciam diretemente na seleção do fornecedor devem ser encaminhados à Seção de Licitações.
</t>
  </si>
  <si>
    <t xml:space="preserve">Há, pelo menos, 3 empresas ME e EPP participando da cotação? </t>
  </si>
  <si>
    <t>Lançar preços PE 21-2023 Iguaçu - PR</t>
  </si>
  <si>
    <t>EPP</t>
  </si>
  <si>
    <t>ME</t>
  </si>
  <si>
    <t>Und</t>
  </si>
  <si>
    <t>QTD 1 ano</t>
  </si>
  <si>
    <t>Fornecedor</t>
  </si>
  <si>
    <t>Internet</t>
  </si>
  <si>
    <t>compras.gov./outros</t>
  </si>
  <si>
    <t>Seção de Compras - SECOMP / SUCOP / SAD</t>
  </si>
  <si>
    <t>Processo SEI n. 0001718-64.2023.4.90.8000</t>
  </si>
  <si>
    <t>Data base: 30/11/2023</t>
  </si>
  <si>
    <t>Objeto: Aquisição gêneros alimentícios</t>
  </si>
  <si>
    <t>ADOÇANTE DIETÉTICO EM PÓ.
CAIXA COM 50 ENVELOPES DE NO MÍNIMO 0,8G</t>
  </si>
  <si>
    <t>CONSELHO DA JUSTIÇA FEDERAL - CJF                                                     CONTRATO N. 005/2023                       (01/2023)</t>
  </si>
  <si>
    <t>SUPERIOR TRIBUNAL DE JUSTIÇA - STJ         Pregão Eletrônico n 122/2022 - Contrato n. 007/2023                                                       (02/2023)</t>
  </si>
  <si>
    <t>DROGARIA ROSÁRIO</t>
  </si>
  <si>
    <t>internet</t>
  </si>
  <si>
    <t>SEU PARCEIRO COMERCIAL LTDA</t>
  </si>
  <si>
    <t>CSB DROGARIAS S/A
42.225.938/0001-50</t>
  </si>
  <si>
    <t>SEU PARCEIRO COMERCIAL LTDA.
CNPJ: 48.786.192/0001-30</t>
  </si>
  <si>
    <t>ADOÇANTE LÍQUIDO DE ESTEVIA 80ML</t>
  </si>
  <si>
    <t>TRIBUNAL SUPERIOR DO TRABALHO            CONTRATO PE-103/2022                                                        (05/2023)</t>
  </si>
  <si>
    <t>SUPERIOR TRIBUNAL DE JUSTIÇA - STJ       Pregão Eletrônico n 122/2022 - Contrato n. 007/2023                                                                                 (02/2023)</t>
  </si>
  <si>
    <t>TRIBUNAL REGIONAL ELEITORAL - MG         Pregão 27/2022 - Ata de Registro de Preços n. 15/2022                                                 (07/2022)</t>
  </si>
  <si>
    <t>SENADO FEDERAL                                                            Ata de Registro de Preços n. 20220060</t>
  </si>
  <si>
    <t>JCA COMERCIO DE ALIMENTOS (14.387.382/0001-62)</t>
  </si>
  <si>
    <t>JCA COMERCIO DE ALIMENTOS CNPJ: 14.387.382/0001-62</t>
  </si>
  <si>
    <t>ANA PAULA DOS SANTOS - MEI - CNPJ: 44.952.932/0001-00</t>
  </si>
  <si>
    <t>JARDA COMERCIAL DE ALIMENTOS EIRELI - 04.119.118/0001-94</t>
  </si>
  <si>
    <t xml:space="preserve">Uedma Com. Pro.d Alim. Ltda                    00.543.061/0001-03                           </t>
  </si>
  <si>
    <t>AÇÚCAR CRISTALIZADO</t>
  </si>
  <si>
    <t>Kg</t>
  </si>
  <si>
    <t>CONSELHO NACIONAL DE JUSTIÇA - CNJ     Pregão 06/2022 - Ata de Registro de Preços n. 05/2022                                                            (07/2022)</t>
  </si>
  <si>
    <t>TRIBUNAL REGIONAL ELEITORAL - MG        Pregão 27/2022 - Ata de Registro de Preços n. 14/2022                                                                                  (07/2022)</t>
  </si>
  <si>
    <t>TRIBUNAL REGIONAL DO TRABALHO 6ª      Pregão 04/2023 - Ata de Registro de Preços n. 004/2023                                                                                       (05/2023)</t>
  </si>
  <si>
    <t xml:space="preserve">CONSELHO DA JUSTIÇA FEDERAL - CJF        CONTRATO N. 005/2023                                         (01/2023)                                           </t>
  </si>
  <si>
    <t>TRIBUNAL SUPERIOR DO TRABALHO            Ata de Registro de Preços - PE - 023/2023-B                                                                                                                                       (05/2023)</t>
  </si>
  <si>
    <t>AGUIA DISTRIBUICAO DE MATERIAIS E ALIMENTOS LTDA -
CNPJ: 17.685.491/0001-54</t>
  </si>
  <si>
    <t>ALEXANDRE H.M. CHAMONE COMÉRCIO - EPP - 
CNPJ: 15.407.876/0001-24</t>
  </si>
  <si>
    <t>TEIXEIRA DE ARRUDA LTDA - 
CNPJ: 47.852.784/0001-40</t>
  </si>
  <si>
    <t>UEDAMA COMÉRCIO DE PRODUTOS ALIMENTÍCIOS LTDA - 00.543.061/0001-03</t>
  </si>
  <si>
    <t>AÇÚCAR REFINADO</t>
  </si>
  <si>
    <t>INSTITUTO DE PESOS E MEDIDAS DO ESTADO DE SÃO PAULO - IPEM/SP                      Pregão 32/2022 - ARP 09/2022</t>
  </si>
  <si>
    <t>CONSELHO DA JUSTIÇA FEDERAL - CJF                                                  (01/2023)                                                                      CONTRATO N. 005/2023                                          (01/2023)</t>
  </si>
  <si>
    <t>TRIBUNAL SUPERIOR DO TRABALHO           CONTRATO PE-103/2022                                                          (05/2023)</t>
  </si>
  <si>
    <t>SENADO FEDERAL                                                   ATA de Registro de Preços N° 20220061</t>
  </si>
  <si>
    <t>CONSELHO NACIONAL DE JUSTIÇA - CNJ     Pregão 06/2022 - Ata de Registro de Preços n. 06/2022                                                             (07/2022)</t>
  </si>
  <si>
    <t>CÂMARA MUNICIPAL DE NOVA FRIBURGO - RJ                                                             Pregão Eletrônico n 018/2022 - ARP N 003/2023</t>
  </si>
  <si>
    <t>TRIBUNAL REGIONAL ELEITORAL - MG         Pregão 27/2022 - Ata de Registro de Preços n. 14/2022                                                 (07/2022)</t>
  </si>
  <si>
    <t>KAWAN HIDEYUKI HATTANO EPP - CNPJ: 23.992.892/0001-50</t>
  </si>
  <si>
    <t>ALEXANDRE H.M. CHAMONE COMÉRCIO - EPP - 15.407.876/0001-24</t>
  </si>
  <si>
    <t>Z E S COMERCIAL LTDA - CNPJ: 47.496.710/0001-18</t>
  </si>
  <si>
    <t>ALEXANDRE H.M. CHAMONE COMÉRCIO - EPP - CNPJ: 15.407.876/0001-24</t>
  </si>
  <si>
    <t>Biscoito doce sabor coco, ingredientes: farinha de trigo enriquecida com ferro e ácido fólico, açúcar, gordura vegetal, coco ralado, açúcar invertido, sal fermentos químicos bicarbonato de sódio, bicarbonato de amônio e pirofosfato ácido de sódio, aromatizante e emulsificante lecitina de soja, peso líquido 200g.</t>
  </si>
  <si>
    <t>LOJA DOCE</t>
  </si>
  <si>
    <t>compras.gov/outros</t>
  </si>
  <si>
    <t>SUPERIOR TRIBUNAL DE JUSTIÇA - STJ        Pregão Eletrônico n 122/2022 - Contrato n. 007/2023                                                     (02/2023)</t>
  </si>
  <si>
    <t>DROGARIA ARAÚJO S/A</t>
  </si>
  <si>
    <t>intenert</t>
  </si>
  <si>
    <t>LOJA DOCE LTDA
CNPJ: 11.119.190/0004-20</t>
  </si>
  <si>
    <t>DROGARIA ARAUJO S A
CNPJ: 17.256.512/0001-16</t>
  </si>
  <si>
    <t>Biscoito doce, sabor aveia e mel, ingredientes: farinha de trigo, aveia em flocos, açúcar, gordura vegetal hidrogenada, mel, proteína de soja, sal, fermentos químicos bicarbonato de amônio, bicarbonato de sódio e emulsificante, estabilizante lecitina de soja (contém glúten), peso líquido 200g.</t>
  </si>
  <si>
    <t>TRIBUNAL SUPERIOR DO TRABALHO           CONTRATO PE-103/2022                                               (05/2023)</t>
  </si>
  <si>
    <t>SUPERIOR TRIBUNAL DE JUSTIÇA - STJ         Pregão Eletrônico n 122/2022 - Contrato n. 007/2023                                                     (02/2023)</t>
  </si>
  <si>
    <t>FLORES DA ILHA</t>
  </si>
  <si>
    <t xml:space="preserve">
FLORICULTURA FLORES DA ILHA LTDACNPJ: 31.933.107/0001-16</t>
  </si>
  <si>
    <t>Biscoito salgado cream cracker, ingredientes: farinha de trigo enriquecida com ferro e ácido fólico, gordura vegetal, açúcar invertido, sal, amido extrato e malte, fermentos químicos bicarbonato de sódio estabilizante lecitina de soja, contém glúten, peso líquido 200g.</t>
  </si>
  <si>
    <t xml:space="preserve">JUSTIÇA FEDERAL DO RIO DE JANEIRO       Pregão n. 06/2023 - ARP 014/2023       (04/2023)                                                    </t>
  </si>
  <si>
    <t>CÂMARA MUNICIPAL DE NOVA FRIBURGO - RJ                                                           Pregão Eletrônico n 018/2022 - ARP N 003/2023</t>
  </si>
  <si>
    <t>SUPERIOR TRIBUNAL DE JUSTIÇA - STJ         Pregão Eletrônico n 122/2022 - Contrato n. 007/2023                                                        (02/2023)</t>
  </si>
  <si>
    <t>CÂMARA MUNICIPAL DE NOVA FRIBURGO - RJ                                                             Pregão Eletrônico n 004/2023 - ARP N 011/2023</t>
  </si>
  <si>
    <t>Z E S COMERCIAL LTDA - 47.496.710/0001-18</t>
  </si>
  <si>
    <t>Biscoito salgado sabor gergelim, ingredientes: farinha de trigo, gergelim, gordura vegetal hidrogenada, sal, extrato de malte, açúcar, farelo de trigo, fermento químico bicarbonato de sódio e estabilizante lecitina de soja. Contém glúten, peso líquido 240g</t>
  </si>
  <si>
    <t>CONSELHO DA JUSTIÇA FEDERAL - CJF         CONTRATO N. 005/2023                        (01/2023)</t>
  </si>
  <si>
    <t>BOM BAIANO</t>
  </si>
  <si>
    <t>CARREFOUR</t>
  </si>
  <si>
    <t>AMERICANAS</t>
  </si>
  <si>
    <t>BOM BAIANO DISTRIBUIDORA DE DOCES LTDA
CNPJ: 66.720.921/0001-37</t>
  </si>
  <si>
    <t>CARREFOUR COMERCIO E INDUSTRIA LTDA
CNPJ: 45.543.915/0846-95</t>
  </si>
  <si>
    <t>AMERICANAS S.A - EM RECUPERACAO JUDICIAL
CNPJ: 00.776.574/0006-60</t>
  </si>
  <si>
    <t>Biscoito salgado sabor manteiga; ingredientes: farinha de trigo fortificada com ferro e ácido fólico, gordura vegetal, açúcar invertido, sal, extrato de malte, amido, açúcar, fermento biológico, fermento químico bicarbonato de sódio, manteiga acidulante ácido lático e aromatizante, peso líquido 400gr.</t>
  </si>
  <si>
    <t>ZERO LATTE</t>
  </si>
  <si>
    <t>FERNANDES &amp; VIEIRA COMERCIO DE PRODUTOS ALIMENTICIOS LTDA
CNPJ: 41.181.841/0001-20</t>
  </si>
  <si>
    <t>Biscoito doce amanteigado; ingredientes: farinha de trigo enriquecida com ferro e ácido fólico), açúcar, gordura vegetal hidrogenada, manteiga, leite em pó integral, amido de milho e/ou féculas de arroz ou mandioca, açúcar invertido, sal refinado, fermentos químicos (bicarbonato de sódio, bicarbonato de amônio, pirosfostafo ácido de sódio, estabilizante lecitina de soja, aromatizantes, contém glúten, peso líquido 400g.</t>
  </si>
  <si>
    <t>COVABRAVA</t>
  </si>
  <si>
    <t>PANELA DA JU</t>
  </si>
  <si>
    <t>MARQUEZ</t>
  </si>
  <si>
    <t>COVABRA SUPERMERCADOS LTDA
CNPJ: 61.233.151/0001-84</t>
  </si>
  <si>
    <t>VEGETOLA LTDA
CNPJ: 26.865.141/0001-60</t>
  </si>
  <si>
    <t>MARQUEZ ALIMENTOS LTDA
CNPJ: 26.895.146/0001-36</t>
  </si>
  <si>
    <t>Chá de camomila, ingredientes: flores e folhas. Caixa com 10 sachês de aprox. 1g cada.</t>
  </si>
  <si>
    <t>Chá de capim cidreira, ingredientes: folhas. Caixa com 10 sachês de aprox. 1g cada.</t>
  </si>
  <si>
    <t>Chá de erva doce, ingredientes: frutos moídos. Caixa com 10 sachês de aprox. 1,5g cada.</t>
  </si>
  <si>
    <t>Chá de hortelã, ingredientes: folhas e caules de hortelã. Caixa contendo 10 sachês de aprox. 1g cada.</t>
  </si>
  <si>
    <t>Chá de maçã, ingredientes: frutos de maçã moídos. Caixa com 10 sachês de aprox. 1,5g cada.</t>
  </si>
  <si>
    <t>Chá mate natural, ingredientes: mate tostado. Caixa com 10 sachês de aprox. 1,5g cada.</t>
  </si>
  <si>
    <t>Chá de morango, ingredientes: morango, maçã, hibisco, rosa silvestre. Caixa com 10 sachês de aprox. 1 g cada.</t>
  </si>
  <si>
    <t>Chá de frutas vermelhas, ingredientes: hibisco, maçã, rosa silvestre, frutas vermelhas. Caixa com 10 sachês de aprox. 1,5g cada.</t>
  </si>
  <si>
    <t>JUSTIÇA FEDERAL DO RIO DE JANEIRO            Pregão n. 06/2023 - ARP 017/2023                                             (04/2023)</t>
  </si>
  <si>
    <t>CÂMARA MUNICIPAL DE NOVA                                    Pregão Eletrônico n 04/2023 - ARP N 10/2023 FRIBURGO - RJ</t>
  </si>
  <si>
    <t>SUPERIOR TRIBUNAL DE JUSTIÇA                        Pregão Eletrônico n 122/2022 - Contrato n. 007/2023                                                       (02/2023)</t>
  </si>
  <si>
    <t>TRIBUNAL SUPERIOR DO TRABALHO              CONTRATO PE-103/2022                  (05/2023)</t>
  </si>
  <si>
    <t>MR ALIMENTOS SAUDÁVEIS LTDA - 22.077.561/0001-21</t>
  </si>
  <si>
    <t>LENISA DISTRIBUIDORA LTDA - 31.900.031/0001-22</t>
  </si>
  <si>
    <t>CÂMARA MUNICIPAL DE NOVA FRIBURGO - RJ                                                                   Pregão Eletrônico n 04/2023 - ARP N 10/2023</t>
  </si>
  <si>
    <t>SUPERIOR TRIBUNAL DE JUSTIÇA                      Pregão Eletrônico n 122/2022 - Contrato n. 007/2023                                                     (02/2023)</t>
  </si>
  <si>
    <t>TRIBUNAL SUPERIOR DO TRABALHO                CONTRATO PE-103/2022                  (05/2023)</t>
  </si>
  <si>
    <t>TRIBUNAL SUPERIOR DO TRABALHO               CONTRATO PE-103/2022                      (05/2023)</t>
  </si>
  <si>
    <t>SUPERIOR TRIBUNAL DE JUSTIÇA                                 Pregão Eletrônico n 122/2022 - Contrato n. 007/2023                                                       (02/2023)</t>
  </si>
  <si>
    <t>CÂMARA MUNICIPAL DE NOVA FRIBURGO - RJ                                                                 Pregão Eletrônico n 04/2023 - ARP N 10/2023</t>
  </si>
  <si>
    <t>SUPERIOR TRIBUNAL DE JUSTIÇA                     Pregão Eletrônico n 122/2022 - Contrato n. 007/2023                                                      (02/2023)</t>
  </si>
  <si>
    <t>TRIBUNAL SUPERIOR DO TRABALHO              CONTRATO PE-103/2022                (05/2023)</t>
  </si>
  <si>
    <t>MAGAZINE 25</t>
  </si>
  <si>
    <t>SITE</t>
  </si>
  <si>
    <t>FIQUE BEM</t>
  </si>
  <si>
    <t>SUPERIOR TRIBUNAL DE JUSTIÇA                      Pregão Eletrônico n 122/2022 - Contrato n. 007/2023                                                       (02/2023)</t>
  </si>
  <si>
    <t>NOVA LIMP</t>
  </si>
  <si>
    <t>MUNDO FESTAS LTDA
CNPJ: 42.596.237/0001-27</t>
  </si>
  <si>
    <t>VIRITO COMERCIO ATACADISTA E VAREJISTA DE PRODUTOS ALIMENTICIOS LTDA
CNPJ: 23.448.934/0001-96</t>
  </si>
  <si>
    <t>NOVA LIMP COMERCIO DE EMBALAGENS E DESCARTAVEIS LTDA
CNPJ: 04.681.311/0001-14</t>
  </si>
  <si>
    <t>TRIBUNAL SUPERIOR DO TRABALHO               CONTRATO PE-103/2022                         (05/2023)</t>
  </si>
  <si>
    <t>CÂMARA MUNICIPAL DE NOVA FRIBURGO - RJ                                                                Pregão Eletrônico n 04/2023 - ARP N 10/2023</t>
  </si>
  <si>
    <t>MUNICÍPIO DE UAUÁ/BA                                         Pregão Eletrônico</t>
  </si>
  <si>
    <t>SUPERIOR TRIBUNAL DE JUSTIÇA                            Pregão Eletrônico n 122/2022 - Contrato n. 007/2023                                                      (02/2023)</t>
  </si>
  <si>
    <t>CÂMARA MUNICIPAL DE NOVA FRIBURGO - RJ                                                                  Pregão Eletrônico n 04/2023 - ARP N 10/2023</t>
  </si>
  <si>
    <t>Diversos preços públicos</t>
  </si>
  <si>
    <t>TRIBUNAL SUPERIOR DO TRABALHO             CONTRATO PE-103/2022                 (05/2023)</t>
  </si>
  <si>
    <t>-</t>
  </si>
  <si>
    <t>NOVA ERA</t>
  </si>
  <si>
    <t>BRS SP SUPRIMENTOS CORPORATIVOS S/A
CNPJ: 03.746.938/0001-43</t>
  </si>
  <si>
    <t>Leite em pó integral instantâneo, ingredientes: Leite em pó integral, instantâneo, rico em cálcio, ferro, zinco e vitaminas A, C e D, peso líquido mínimo 380g.</t>
  </si>
  <si>
    <t>Tribunal de Justiça do Estado de Tocantins                                                                                        Pregão 08/2023 - ARP 12/2023</t>
  </si>
  <si>
    <t>MORET BERMUDEZ</t>
  </si>
  <si>
    <t>Distribuidora Nunes - Ltda - 35.072.474/0001-23</t>
  </si>
  <si>
    <t>MORET E BERMUDEZ LTDA
CNPJ: 36.615.053/0001-64</t>
  </si>
  <si>
    <t>Polpa de acerola embalado em pacote com 4 unidades de 100g cada, peso líquido 400g, ingredientes: polpa de fruta 100% natural.</t>
  </si>
  <si>
    <t>Pacote</t>
  </si>
  <si>
    <t>TRIBUNAL SUPERIOR DO TRABALHO                    CONTRATO PE-103/2022                              (05/2023)</t>
  </si>
  <si>
    <t>SUPERIOR TRIBUNAL DE JUSTIÇA                    Pregão Eletrônico n 122/2022 - Contrato n. 007/2023                                                 (02/2023)</t>
  </si>
  <si>
    <t>Tribunal de Justiça do Estado de Tocantins      Ata n. 12/2023                                                     (02/2023)</t>
  </si>
  <si>
    <t>Pregão 08/2023 - ARP 12/2023</t>
  </si>
  <si>
    <t>Polpa de cupuaçu, pacote com 4 unidades de 100g cada, peso líquido 400g, ingredientes: polpa de fruta 100% natural.</t>
  </si>
  <si>
    <t>Polpa de graviola, pacote com 4 unidades de 100g cada, peso líquido 400g, ingredientes: polpa de fruta 100% natural.</t>
  </si>
  <si>
    <t>BRASIL CONGELADOS</t>
  </si>
  <si>
    <t>ICE BRASIL POLPAS E FRUTAS LTDA
CNPJ: 13.752.866/0001-09</t>
  </si>
  <si>
    <t>Polpa de goiaba, pacote com 4 unidades de 100g cada, peso líquido 400g, ingredientes: polpa de fruta 100% natural.</t>
  </si>
  <si>
    <t>Média Fonte de preços (Inciso II Art. 5º, IN 65/2021</t>
  </si>
  <si>
    <t>Polpa de abacaxi, pacote com 4 unidades de 100g cada, peso líquido 400g, ingredientes: polpa de fruta 100% natural.</t>
  </si>
  <si>
    <t>BOOMI</t>
  </si>
  <si>
    <t>BOOMI SHOP PORTAL DE VENDAS LTDA
CNPJ:  37.527.185/0001-05</t>
  </si>
  <si>
    <t>Polpa de pêssego, pacote com 4 unidades de 100g cada, peso líquido 400g, ingredientes: polpa de fruta 100% natural.</t>
  </si>
  <si>
    <t>MARCHE</t>
  </si>
  <si>
    <t>COVABRA SUPERMERCADOS</t>
  </si>
  <si>
    <t>VIVER BEM SAUDÁVEL</t>
  </si>
  <si>
    <t>HORTUS COMERCIO DE ALIMENTOS S.A. 
CNPJ: 09.000.493/0002-15</t>
  </si>
  <si>
    <t>VBS COMERCIO DE PRODUTOS ALIMENTÍCIOS EIRELLI 
CNPJ: 07.327.586/0001-42</t>
  </si>
  <si>
    <t>Polpa de uva, pacote com 4 unidades de 100g cada, peso líquido 400g, ingredientes: polpa de fruta 100% natural.</t>
  </si>
  <si>
    <t>Polpa de maracujá, pacote com 4 unidades de 100g cada, peso líquido 400g, ingredientes: polpa de fruta 100% natural.</t>
  </si>
  <si>
    <t>Polpa de cajá, pacote com 4 unidades de 100g cada, peso líquido 400g, ingredientes: polpa de fruta 100% natural.</t>
  </si>
  <si>
    <t>Polpa de morango, pacote com 4 unidades de 100g cada, peso líquido 400g, ingredientes: polpa de fruta 100% natural.</t>
  </si>
  <si>
    <t>Polpa de cacau, pacote com 4 unidades de 100g cada, peso líquido 400g, ingredientes: polpa de fruta 100% natural.</t>
  </si>
  <si>
    <t xml:space="preserve">Pacote </t>
  </si>
  <si>
    <t>POLPA VIVA</t>
  </si>
  <si>
    <t>SUPER NOSSO</t>
  </si>
  <si>
    <t>CARONE</t>
  </si>
  <si>
    <t>G. BENINCA JUNIOR -POLPAS
CNPJ: 06.931.487/0001-02</t>
  </si>
  <si>
    <t>MULTI FORMATO DISTRIBUIDORA SOCIEDADE ANONIMA
CNPJ: 10.319.375/0001-72</t>
  </si>
  <si>
    <t xml:space="preserve">DRIFT COMERCIO DE ALIMENTOS S/A.
CNPJ: 28.129.260/0005-04 </t>
  </si>
  <si>
    <t>Polpa de siriguela, pacote com 4 unidades de 100g cada, peso líquido 400g, ingredientes: polpa de fruta 100% natural.</t>
  </si>
  <si>
    <t>HORTIFRUTINET</t>
  </si>
  <si>
    <t>MARIA ROSINETE FELIX DA SILVA 02085185410
CNPJ: 45.443.008/0001-60</t>
  </si>
  <si>
    <t xml:space="preserve">Refrigerante de coca de primeira qualidade. Embalagem PET de 2 litros. </t>
  </si>
  <si>
    <t xml:space="preserve">Refrigerante de coca light de primeira qualidade. Embalagem PET de 2 litros. </t>
  </si>
  <si>
    <t>SUPERMERCADO BARBOSA</t>
  </si>
  <si>
    <t>SUPER BARBOSA LTDA
CNPJ: 06.015.885/0001-89</t>
  </si>
  <si>
    <t xml:space="preserve">Refrigerante de guaraná de primeira qualidade. Embalagem PET de 2 litros. </t>
  </si>
  <si>
    <t>BOX HORTIFRUTI</t>
  </si>
  <si>
    <t>UELITON SANTOS TRINDADE 74131761149
CNPJ: 42.523.000/0001-16</t>
  </si>
  <si>
    <t>Refrigerante guaraná light de primeira qualidade. Embalagem PET de 2 litros.</t>
  </si>
  <si>
    <t>Casas Bahia</t>
  </si>
  <si>
    <t>Magazine Luíza</t>
  </si>
  <si>
    <t>VIA Varejo S/A - CNPJ 59.291.534-0001-67</t>
  </si>
  <si>
    <t>MAGAZINE LUIZA S/A - CNPJ 47.960.950/0001-21</t>
  </si>
  <si>
    <t>Abacaxi pérola</t>
  </si>
  <si>
    <t>Pregão Eletrônico n 122/2022 - Contrato n. 007/2023</t>
  </si>
  <si>
    <t>Coco verde</t>
  </si>
  <si>
    <t>Laranja pêra</t>
  </si>
  <si>
    <t>Mamão formosa</t>
  </si>
  <si>
    <t>Manga palmer</t>
  </si>
  <si>
    <t>Pregão Eletrônico 351/2023</t>
  </si>
  <si>
    <t>Preços públicos diversos</t>
  </si>
  <si>
    <t>DOIS CUNHADOS</t>
  </si>
  <si>
    <t>DOIS CUNHADOS IMPORTACAO E EXPORTACAO DE GENEROS ALIMENTICIOS LTDA
CNPJ: 07.256.154/0001-98</t>
  </si>
  <si>
    <t>Melancia</t>
  </si>
  <si>
    <t>Melão de redinha</t>
  </si>
  <si>
    <t>Município de Ceres</t>
  </si>
  <si>
    <t>PE</t>
  </si>
  <si>
    <t>Uva verde thompson sem semente</t>
  </si>
  <si>
    <t>OBA HORTIFRUTI</t>
  </si>
  <si>
    <t>IFRUTUS</t>
  </si>
  <si>
    <t>GRUPO FARTURA DE HORTIFRUT S.A.
CNPJ: 04.972.092/0031-48</t>
  </si>
  <si>
    <t>SC FOODS COMERCIO DE ALIMENTOS LTDA
CNPJ: 33.030.627/0001-44</t>
  </si>
  <si>
    <t>Uva roxa thompson sem semente</t>
  </si>
  <si>
    <t>RAIZS ORGANICOS S.A.</t>
  </si>
  <si>
    <t>SONDA DELIVERY</t>
  </si>
  <si>
    <t>SONDA SUPERMERCADOS EXPORTACAO E IMPORTACAO S.A.
CNPJ: 01.937.635/0029-83</t>
  </si>
  <si>
    <t>Kiwi importado</t>
  </si>
  <si>
    <t>Morango</t>
  </si>
  <si>
    <t xml:space="preserve">SO LARANJA SUPERMERCADO </t>
  </si>
  <si>
    <t>SO LARANJA SUPERMERCADO LTDA
CNPJ: 33.411.147/0001-23</t>
  </si>
  <si>
    <t>Blanquet de peru fatiado fatiado.</t>
  </si>
  <si>
    <t>DRIFT COMERCIO DE ALIMENTOS S/A.
CNPJ: 28.129.260/0005-04</t>
  </si>
  <si>
    <t>BANCA 43 - TRES FIGUEIRAS LTDA
CNPJ: 48.204.588/0001-21</t>
  </si>
  <si>
    <t xml:space="preserve">Peito de peru defumado fatiado. </t>
  </si>
  <si>
    <t>Preços Púbçicos diversos</t>
  </si>
  <si>
    <t>TRIBUNAL SUPERIOR DO TRABALHO</t>
  </si>
  <si>
    <t>CONTRATO PE-103/2022</t>
  </si>
  <si>
    <t xml:space="preserve">Queijo mussarela fatiado. Ingredientes: leite, fermento lácteo, coalho, sal e coleto de cálcio. </t>
  </si>
  <si>
    <t>Manteiga com sal de primeira qualidade, embalagem com 500g. Ingredientes: creme de leite pausterizado, sal e fermento lácteo.</t>
  </si>
  <si>
    <t>SUPERIOR TRIBUNAL DE JUSTIÇA</t>
  </si>
  <si>
    <t>CÂMARA MUNICIPAL DE NOVA FRIBURGO - RJ</t>
  </si>
  <si>
    <t>Pregão Eletrônico n 004/2023 - ARP N 011/2023</t>
  </si>
  <si>
    <t>Pregão Eletrônico n 018/2022 - ARP N 003/2023</t>
  </si>
  <si>
    <t>T &amp; T SOLUÇÕES ATACADISTAS LTDA - 45.042.273/0001-37</t>
  </si>
  <si>
    <t>Requeijão cremoso tradicional. Embalagem de 200g.</t>
  </si>
  <si>
    <t>Bolo de banana com nozes, ingredientes: farinha de rosca, ovos, banana, nozes, ovos, passas, açúcar, leite, fermento seco biológico, peso unitário 1,5 Kg.</t>
  </si>
  <si>
    <t>Proposta Comercial 
ANEXO 2</t>
  </si>
  <si>
    <t>Formecedor</t>
  </si>
  <si>
    <t>Conselho da Justiça Federal
Contrato n. 007/2022</t>
  </si>
  <si>
    <t>Contrato</t>
  </si>
  <si>
    <t>Prefeitura Municipal de Mogi Guaçu - SP
Pregão Eletrônico n. 04/2023
17/03/2023</t>
  </si>
  <si>
    <t>Compras.gov / outros</t>
  </si>
  <si>
    <t>Proposta Comercial 
ANEXO 1</t>
  </si>
  <si>
    <t>Sítio eletrônico
https://www.marche.com.br/produtos/bolo-de-banana-com-nozes-st-marche
Acesso em 27/06/2023 às 16:20h</t>
  </si>
  <si>
    <t>Proposta Comercial 
ANEXO  3</t>
  </si>
  <si>
    <t>Proposta Comercial 
ANEXO 4</t>
  </si>
  <si>
    <t>Gamela Biscoitos Caseiros LTDA - EPP
33.960.803/001-47</t>
  </si>
  <si>
    <t>BASIC CONSTRUÇÕES LTDA
08.893.146/0001-15</t>
  </si>
  <si>
    <t>M&amp;D Ltda
CNPJ; 49.407.398/0001-74</t>
  </si>
  <si>
    <t>Basic Construções Ltda
08.893.146/0001-15</t>
  </si>
  <si>
    <t>Hortus Comercio De Alimentos S.A.
CNPJ: 09.000.493/0002-15</t>
  </si>
  <si>
    <t>LARISSA DAYANE LUCENA RODRIGUES
44.002.245/0001-23</t>
  </si>
  <si>
    <t>SABOR DA GLACE CONFEITARIA  LTDA
07.810.258/0001-00</t>
  </si>
  <si>
    <t>Bolo de cenoura com cobertura de chocolate, ingredientes: farinha de trigo ovos, cenoura, sal, açúcar, leite, chocolate e fermento, peso unitário 1,5kg</t>
  </si>
  <si>
    <t>Proposta Comercial
 ANEXO 2</t>
  </si>
  <si>
    <t>https://www.ifood.com.br/delivery/brasilia-df/bolos-do-flavio---asa-norte-asa-norte/66c81748-1fa2-4946-9efa-f29c28164ab7
Acesso em 27/06/2023 às 16:30h</t>
  </si>
  <si>
    <t>F &amp; R BOLOS DO FLAVIO LTDA
CNPJ: 08.586.580/0001-52</t>
  </si>
  <si>
    <t>Proposta Comercial
ANEXO 1</t>
  </si>
  <si>
    <t>Cotação Direta</t>
  </si>
  <si>
    <t>Proposta Comercial
ANEXO 4</t>
  </si>
  <si>
    <t>Proposta comercial
ANEXO  3</t>
  </si>
  <si>
    <t>Bolo de coco, ingredientes: farinha de trigo, coco ralado, leite de coco, ovos, açúcar, leite, manteiga fermento, peso unitário 1,5Kg</t>
  </si>
  <si>
    <t>Prefeitura Municpal de Cruzeiro do Iguaçu - PR
Pregão E. n. 021/2023
abril/2023</t>
  </si>
  <si>
    <t>Sítio eletrônico
https://www.marche.com.br/produtos/bolo-de-banana-com-nozes-st-marche
Acesso em 28/06/2023 às 16:33h</t>
  </si>
  <si>
    <t>Proposta Comercial
ANEXO  3</t>
  </si>
  <si>
    <t>FROZI GENEROS ALIMENTICIOS LTDA
24.127.503/0002-71</t>
  </si>
  <si>
    <t>Bolo de fubá, ingredientes: farinha de trigo, fubá, sal, leite, margarina, fermento, açúcar, ovos; peso unitário 1,5kg.</t>
  </si>
  <si>
    <t>Prefeitura Municpal de Cruzeiro do Iguaçu - PR
Contrato n. 021/2023</t>
  </si>
  <si>
    <t>Bolo de laranja, ingredientes: farinha de trigo, laranja, açúcar, ovos, óleo, leite, sal, fermento, peso unitário 1,5Kg.</t>
  </si>
  <si>
    <t>Croissant de queijo e peito de peru, ingredientes: farinha de trigo, açúcar, água, leite, sal, pimenta, margarina, ovos, queijo, peito de peru e fermento biológico seco, peso unitário 20g.</t>
  </si>
  <si>
    <t xml:space="preserve">Prefeitura Municipal de Nova Santa Barbara - PR
Pregão Eletrônico n. 13/2023
03/2023
</t>
  </si>
  <si>
    <t>Compras.gov / demais</t>
  </si>
  <si>
    <t xml:space="preserve">Conselho da Justiça Federal
Contrato n. 007/2022
</t>
  </si>
  <si>
    <t xml:space="preserve">Consório Intermunicipal de Saúde do Vale do Piranga (CISAMAPI) - MG
Pregão Eletrônico n. 29/2022
12/2022
</t>
  </si>
  <si>
    <t>L N PEREIRA CASA DO PAO
31.615.940/0001-19</t>
  </si>
  <si>
    <t>PANIFICADORA PAO E TAL LTDA
CNPJ: 42.900.878/0001-23</t>
  </si>
  <si>
    <t>CLAUDECIR NEVES 55582141987
48.494.756/0001-60</t>
  </si>
  <si>
    <t>Empada de frango, ingredientes: farinha de trigo, ovos, sal, gordura vegetal, água, frango, cebola, cebolinha, pimenta do reino, pimenta de cheiro, fermento biológico seco, peso unitário 20gr.</t>
  </si>
  <si>
    <t xml:space="preserve"> ANEXO 2</t>
  </si>
  <si>
    <t>Esfirra de carne, ingredientes: carne moída, sal, pimenta, corante, margarina, ovos, óleo, alho, cebolinha, cebola, salsa e fermento biológico seco, Peso unitário 25g</t>
  </si>
  <si>
    <t>Esfirra de ricota com cenoura, ingredientes: farinha de trigo, fermento biológico seco, leite, ovos, cenoura, ricota, sal, cebola, cebolinha, salsa e condimentos. Peso unitário 25g</t>
  </si>
  <si>
    <t>Esfirra de ricota com espinafre, ingredientes: farinha de trigo fermento biológico seco, leite ovos, espinafre, ricota, sal, cebola, cebolinha, salsa e condimentos. Peso unitário 20g.</t>
  </si>
  <si>
    <t>Folheado de salsicha assado, ingredientes: farinha de trigo, sal, gordura vegetal, corante, ovos, água, salsicha, fermento biológico seco, peso unitário 20gr</t>
  </si>
  <si>
    <t>Folheado romeu e julieta, ingredientes: goiabada, gordura vegetal, ovos, goiabada, queijo, farinha de trigo, açúcar, sal, ovos, fermento biológico seco, peso unitário 25gr</t>
  </si>
  <si>
    <t>Mine quiche lorraine, ingredientes: queijo, bacon, leite, farinha trigo, manteiga, ovos, azeitona picada e fermento, peso unitário 25g.</t>
  </si>
  <si>
    <t>Consórcio Intermunicipal de Viçosa - MG
Contrato n. 005/2023
Abril/2023</t>
  </si>
  <si>
    <t>Proposta Comercial
 ANEXO 4</t>
  </si>
  <si>
    <t>Proposta Comercial
 ANEXO 1</t>
  </si>
  <si>
    <t>Proposta Comercial
 ANEXO 3</t>
  </si>
  <si>
    <t>EDISON BICALHO COMERCIO E PRESTAÇÃO DE SERVIÇOS LTDA
27.349.697/0001-67</t>
  </si>
  <si>
    <t>Pão de forma descascado, ingredientes: farinha de trigo, fermento, leite, ovos, sal e manteiga, pacote 500g.</t>
  </si>
  <si>
    <t xml:space="preserve">Prefeitura Municipal de Cafelandia - PR
Pregão Eletrônico n. 17/2023
04/2023
</t>
  </si>
  <si>
    <t xml:space="preserve">MIGUEL DALPRA
08.703.124/0001-45	</t>
  </si>
  <si>
    <t>Pão de queijo congelado, ingredientes: polvilho azedo/doce, óleo, queijo, leite, água e ovos, peso unitário 15g.</t>
  </si>
  <si>
    <t>Instituto Federal de Educação, Ciência e Tecnologia Goiano - GO
Pregão Eletrônico n. 11/2023
abril/2023</t>
  </si>
  <si>
    <t>FABRICIA CRISTINA DE ARAUJO SILVA 70948499150
CNPJ: 44.407.993/0001-96</t>
  </si>
  <si>
    <t>Pastelzinho de carne, assado, ingredientes: farinha de trigo, leite, sal, pimenta, corante, margarina, ovos, carne, óleo, alho, cebolinha, cebola, salsa, fermento biológico seco e milho, Peso unitário 15g.</t>
  </si>
  <si>
    <t>Pastelzinho napolitano, ingredientes: farinha de trigo, leite, sal, tomate, orégano, queijo minas, manjericão, salsa, cebolinha margarina, ovos e óleo e fermento biológico seco, peso unitário 15g.</t>
  </si>
  <si>
    <t>Mini quibe assado, recheado com queijo, ingredientes: trigo para quibe, carne moída, queijo minas, hortelã, cebola, alho, óleo, tomate sal e pimenta, peso unitário 25g.</t>
  </si>
  <si>
    <t>Torta de alho poro, ingredientes: queijo, cebola, creme de leite, margarina, farinha trigo, manteiga, ovos, queijo ralado, alho poro, cebolinha verde, tempero a gosto e fermento biológico, peso unitário 2Kg.</t>
  </si>
  <si>
    <t>Torta de carne de sol, ingredientes: farinha de trigo, leite, sal, queijo ralado, carne de sol cozida e desfiada, tomates, cebola, cheiro verde, creme de leite, noz-moscada ralada, tempero a gosto e fermento biológico, peso unitário 2 Kg.</t>
  </si>
  <si>
    <t>Religiosa de frango, ingredientes: batata, frango, manteiga, ovos, leite, farinha de trigo, fermento biológico seco, frango, tomate, cebola, cebolinha, salsa, pimenta, óleo e sal, peso unitário 30g.</t>
  </si>
  <si>
    <t>Torta salgada de frango, ingredientes: farinha de trigo, leite, ovos, manteiga, óleo, sal, batata, frango, pimenta de cheiro, milho, azeitonas, cebola, tomate e fermento biológico seco, peso unitário 2Kg.</t>
  </si>
  <si>
    <t>Torta salgada de palmito, ingredientes: farinha de trigo, leite, ovos, manteiga, óleo, sal, batata, palmito, cheiro verde, azeitonas, cebola, tomate e fermento biológico seco, peso unitário 2Kg.</t>
  </si>
  <si>
    <t>CAFÉ TORRADO E MOÍDO A VÁCUO - 
PACOTE COM 500 GRAMAS</t>
  </si>
  <si>
    <t>Tribunal Regional Eleitoral/MG</t>
  </si>
  <si>
    <t>Pregão 59/2022 - ARP 36/2022</t>
  </si>
  <si>
    <t>Pregão Eletrônico n 004/2023 - ARP N 012/2023</t>
  </si>
  <si>
    <t>Instituto de Pesos e Medidas do Estado de São Paulo - IPEM/SP</t>
  </si>
  <si>
    <t>Pregão 32/2022 - ARP 08/2022</t>
  </si>
  <si>
    <t>FINO SABOR INDÚSTRIA E COMÉRCIO LTDA - 00.354.138/0003-50</t>
  </si>
  <si>
    <t>IMPERIAL CAFÉ COMÉRCIO, EXPORTAÇÃO E IMPORTAÇÃO LTDA - 07.638.718/0001-57</t>
  </si>
  <si>
    <t>JURERÊ CAFFE COMÉRCIO DE ALIMENTOS LTDA - 00.214.257/0001-46</t>
  </si>
  <si>
    <t>DPS Gonçalves Indústria e Comércio de Alimentos - Ltda - 64.106.552/0001-61</t>
  </si>
  <si>
    <t>F M S FALCÃO ATACADISTA LTDA ME - 45.769.761/0001-40</t>
  </si>
  <si>
    <t>DPS GONÇALVES INDÚSTRIA E COMÉRCIO DE ALIMENTOS LTDA - 64.106.552/0001-61</t>
  </si>
  <si>
    <t>M A DE P SILVA LTDA                                               29.324.164/0001-56</t>
  </si>
  <si>
    <t>Col Est. P. Silvandira S Lima                Ata P. E. n. 2/2023                                (7/12/2023)</t>
  </si>
  <si>
    <t>comprasnet/outros</t>
  </si>
  <si>
    <t>COMERCIAL FEITOSA LTDA                   46.739.055/0001-19</t>
  </si>
  <si>
    <t>Ass. Escola Dr. Pedro L. Teixeira       Ata P. E. n. 3/2023                                       (4/12/2023)</t>
  </si>
  <si>
    <t xml:space="preserve">DISTRIBUIDORA SOUSA DE PRODUTOS ALIMENTICIOS LTDA   38.946.372/0001-88 </t>
  </si>
  <si>
    <t>Ass. Escola Manoel A. Grande                Ata P. E. n. 2/2023                                       (8/12/2023)</t>
  </si>
  <si>
    <t>25% acima média</t>
  </si>
  <si>
    <t>&lt;
75% da média</t>
  </si>
  <si>
    <t>A LEAO FILHO                                                               41.000.338/0001-20</t>
  </si>
  <si>
    <t>Câmara Pinheiro MA                             Ata P. E. n. 7/2023                                    (09/2023)</t>
  </si>
  <si>
    <t>DUARTE E DUARTE LTDA             22.506.176/0001-52</t>
  </si>
  <si>
    <t>Ministério Educação                   Ata P. E. n. 1/2023                                                (09/2023)</t>
  </si>
  <si>
    <t>Ministério Educação                                Ata P. E. n. 19/2023                      (08/2023)</t>
  </si>
  <si>
    <t>RIOMAR 2001 DISTRIBUIDORA DE ALIMENTOS E DESCARTAVEIS LTDA                             05.057.706/0001-03</t>
  </si>
  <si>
    <t>Prefeitura de Sulina                                Ata P. E. n. 30/2023                               (07/2023)</t>
  </si>
  <si>
    <t>BUGRE COMERCIAL EIELI                                                                                        35.088.051/0001-00</t>
  </si>
  <si>
    <t>Relatório nº                            04950099260992023099PRE9969991</t>
  </si>
  <si>
    <t>Diversas</t>
  </si>
  <si>
    <t>Demais</t>
  </si>
  <si>
    <t>Ministério Educação                     Ata P. E. n. 11100/2023                       (04/2023)</t>
  </si>
  <si>
    <t>DMG DISTRIBUIDORA DE ALIMENTOS LTDA                              18.934.961/0001-39</t>
  </si>
  <si>
    <t>Prefeitura Pederneiras          Ata P. e. n. 3/2023                               (02/2023)</t>
  </si>
  <si>
    <t>NUTRICIONALE COMERCIO DE ALIMENTOS LTDA</t>
  </si>
  <si>
    <t>Relatório nº  000000009420239934720239958991</t>
  </si>
  <si>
    <t>ANDRE ROSSETTO INDUSTRIA DE CHAS        14.374.541/0001-94</t>
  </si>
  <si>
    <t>Ministerio Educação                                     Ata P. E. n. 17/2023                                 (11/2023)</t>
  </si>
  <si>
    <t>Ministério Defesa                                 Ata P. E. n. 4/2023                                    (11/2023)</t>
  </si>
  <si>
    <t>SUPPLY VITAL LTDA                   37.539.851/0001-17</t>
  </si>
  <si>
    <t>Relatório Plataforma Fonte de Preços</t>
  </si>
  <si>
    <t>Min. Público Federal                        Ata P. E. n. 4/2023                             (08/2023)</t>
  </si>
  <si>
    <t>DARLU INDUSTRIA TEXTIL LTDA                             40.223.106/0001-79</t>
  </si>
  <si>
    <t>Ministério Defesa                            Ata P. E. n. 9/2023                                          (05/2023)</t>
  </si>
  <si>
    <t>UEDAMA COMERCIO DE PRODUTOS ALIMENTICIOS LTDA                               00.543.061/0001-03.</t>
  </si>
  <si>
    <t>Ministério Educação                                         Ata P. E. n. 11108/2023                                       (10/2023)</t>
  </si>
  <si>
    <t>DMG DISTRIBUIDORA DE ALIMENTOS LTDA                 18.934.961/0001-39</t>
  </si>
  <si>
    <t>Empresa Bras. Serv. Hospitalares      Ata P. E. n. 165/2022                                                                        (12/2022)</t>
  </si>
  <si>
    <t>LICITA WEB COMERCIO LTDA                            09.583.801/0001-00</t>
  </si>
  <si>
    <t>Prefeitura Dom Basílio           Ata P. E. n. 10/2023                     (03/2023)</t>
  </si>
  <si>
    <t>LOURISVALDO ALVES DA SILVA                            11.851.606/0001-57</t>
  </si>
  <si>
    <t>Diversos</t>
  </si>
  <si>
    <t>Relatório Fonte de Preços</t>
  </si>
  <si>
    <t>Instituto Federal Pará                           Ata P. E. n. 7/2023                            (11/2023)</t>
  </si>
  <si>
    <t>OPEN SEA FISH E ATACADO DE PRODUTOS ALIMENTICIOS LTDA                 42.479.008/0001-22</t>
  </si>
  <si>
    <t>D L RAMOS                         05.146.814/0001-52</t>
  </si>
  <si>
    <t>Sec. Indústria do Acre                       Ata P. E. n. 434/2023                           (11/2023)</t>
  </si>
  <si>
    <t>Ministério dEfesa                                 Ata P. E. n. 12/2023                          (10/2023)</t>
  </si>
  <si>
    <t>SIMEIA A. H. M. MUSTAFA   24.602.765/0001-60</t>
  </si>
  <si>
    <t>JCA COMERCIO DE ALIMENTOS LTDA                    14.387.382/0001-62</t>
  </si>
  <si>
    <t>Gruipamento Apoio Brasília          Ata P. E. n. 16/2023                           (04/2023)</t>
  </si>
  <si>
    <t>Relatório Fonte de Preços - Diversos</t>
  </si>
  <si>
    <t>A P DA SILVA CARLOS                        51.443.524/0001-98</t>
  </si>
  <si>
    <t>Prefeitura Belo Jardim                                 Ata P. e. n. 60/2023                             (10/2023)</t>
  </si>
  <si>
    <t>TST                                                         Ata P. E. n. 29/2023                                   (05/2023)</t>
  </si>
  <si>
    <t>JB COMERCIO E SERVICOS LTDA                             44.248.520/0001-93</t>
  </si>
  <si>
    <t>Comando Militar do Leste                 Ata P. E. n. 1/2022                      (01/2023)</t>
  </si>
  <si>
    <t>WIMAGI COMERCIO E DISTRIBUICAO LTDA        02.726.452/0001-80</t>
  </si>
  <si>
    <t>Comando Marinha                         Ata P. E. n. 1/2023                                      (08/2023)</t>
  </si>
  <si>
    <t>MERKADO COMERCIO DE PRODUTOS LTDA                   29.112.095/0001-17</t>
  </si>
  <si>
    <t>RJ MURTA SOLUCOES LTDA                              49.239.488/0001-01</t>
  </si>
  <si>
    <t>Ass. Escola  Profa. Joana B. Cordeiro                          Ata P. E. n. 3/2023                                        (12/2023)</t>
  </si>
  <si>
    <t>Ass. Colégio Irio O. Souza                                     Ata P. E. n. 3/2023                                        (12/2023)</t>
  </si>
  <si>
    <t xml:space="preserve">F G BARBOSA JUNIOR                   21.682.072/0001-36 </t>
  </si>
  <si>
    <t>Comando Exército                                        Ata P. E. 5/2023                                  (03/2023)</t>
  </si>
  <si>
    <t>FRANCICLEA LINDOLFO DE BARROS MARTINS                   49.841.170/0001-98</t>
  </si>
  <si>
    <t xml:space="preserve">SUPER MARIN COMERCIO DE ALIMENTOS LTDA                        45.778.439/0001-88	</t>
  </si>
  <si>
    <t>Ass. Escola Santa Fé                                                               Ata P. E. 2/2023                                                                        (12/2023)</t>
  </si>
  <si>
    <t>Ass. Col. Prof. Silvandra Sousa Lima                                                                      Ata P. e. n. 2/2023                                                                             (12/2023)</t>
  </si>
  <si>
    <t xml:space="preserve">E FERNANDES DA SILVA SANTOS                                             10.774.009/0001-03	</t>
  </si>
  <si>
    <t>Ass. Col. Ada de Assis Teixeira                                                Ata P. E. n. 2/2023                                                                    (12/2023)</t>
  </si>
  <si>
    <t xml:space="preserve">SUPERMERCADO LIDER LTDA                                                    13.892.227/0001-30	</t>
  </si>
  <si>
    <t>Ass. Apoio col. Estadual Alvorada                                    Ata P. E. n. 2/2023                                                                (12/2023)</t>
  </si>
  <si>
    <t>C A LOGISTICA DE ALIMENTOS LTDA                             41.239.461/0001-07</t>
  </si>
  <si>
    <t>Ass. Apoio Escola Estadual Norte Goiano                                   Ata P. e. n. 2/2023                                                                                 (12/2023)</t>
  </si>
  <si>
    <t xml:space="preserve">MELO DISTRIBUIDORA DE ALIMENTOS LTDA                               21.728.143/0001-94	</t>
  </si>
  <si>
    <t>Ass. Col. Est. Ada A. Teixeira                                             Ata P. E. n. 2/2023                                                                 (12/2023)</t>
  </si>
  <si>
    <t>SUPERMERCADO RAPOSAO LTDA                                 00.763.481/0001-97</t>
  </si>
  <si>
    <t>Ass. Escola Amanoel Alves Grande                              Ata P. E. n. 2/2023                                                                   (12/2023)</t>
  </si>
  <si>
    <t xml:space="preserve">DISTRIBUIDORA SOUSA DE PRODUTOS ALIMENTICIOS LTDA                                                      34.573.762/0001-07	</t>
  </si>
  <si>
    <t>Comando da Marinha                                                                          Ata P. E. n. 12/2023                                                                               (10/2023)</t>
  </si>
  <si>
    <t xml:space="preserve">D. DA SILVA DUARTE TRANSPORTE LTDA                            30.553.576/0001-47	</t>
  </si>
  <si>
    <t>Grupamento apoio do D. F.                                                          Ata P. E. n. 59/2023                                                                  (9/2023)</t>
  </si>
  <si>
    <t xml:space="preserve">COMERCIAL MINAS BRASILIA LTDA                                18.768.894/0001-20	</t>
  </si>
  <si>
    <t>Relatório Fonte de preços</t>
  </si>
  <si>
    <t>Ministério Defesa                                                        Ata P. E. n. 12/2023                                                         (10/2023)</t>
  </si>
  <si>
    <t xml:space="preserve">SIMEIA A. H. M. MUSTAFA                                             24.602.765/0001-60	</t>
  </si>
  <si>
    <t>Comando Miltar do Leste                                           Ata P. E. n. 16/2023                                                        (9/2023)</t>
  </si>
  <si>
    <t xml:space="preserve">B A P DISTRIBUIDORA DE PRODUTOS ALIMENTICIOS LTDA      14.455.551/0001-54	</t>
  </si>
  <si>
    <t>RIKA COMERCIO E REPRESENTACAO DE GENEROS ALIMENTICIOS LTDA                                                      03.398.837/0001-29</t>
  </si>
  <si>
    <t>https://www.rikadistribuidora.com.br/missao-visao-e-valores/                       Acesso: 14/12/2023, às 14h</t>
  </si>
  <si>
    <t xml:space="preserve">TATIANE DE SA ARAUJO LTDA                                                 40.752.374/0001-88	</t>
  </si>
  <si>
    <t>Prefeitura Uruçui                                             Ata 2/2023 (02/2023)</t>
  </si>
  <si>
    <t>&lt;https://loja.quintalcoletivo.com.br/&gt; Acesso 14/12/2023, às 14:32</t>
  </si>
  <si>
    <t>Quintal Coletivo Ltda                                                   51.382.926/0001-20</t>
  </si>
  <si>
    <t>Croissant de chocolate, ingredientes: farinha de trigo, açúcar, água, leite, margarina, ovos, chocolate e fermento biológico seco, peso unitário 20g.</t>
  </si>
  <si>
    <t xml:space="preserve">JB COMERCIO E SERVICOS LTDA    44.248.520/0001-93	</t>
  </si>
  <si>
    <t>TST - 18ª Região/GO                                       Ata 29/2023 (05/2023)</t>
  </si>
  <si>
    <t xml:space="preserve">L F M ALBUQUERQUE                      48.129.959/0001-58	</t>
  </si>
  <si>
    <t>Ass Col Bernardo Sayão                                            Ata 3/2023 (12/2023)</t>
  </si>
  <si>
    <t>No item 13/16 foi incluído o preço inexequível</t>
  </si>
  <si>
    <t>No item 35 foram considerados no cálculos somente os preços públicos, devido a variação de preços dos sítios eletrônicos</t>
  </si>
  <si>
    <t>No item 21 foram considerados os preços públicos enexequíveis</t>
  </si>
  <si>
    <t>demais</t>
  </si>
  <si>
    <t>&lt;https://mercado.carrefour.com.br/refrigerante-guarana-antarctica-garrafa-2l-156396-721/p&gt;        Acesso: 15/12/2023, às 10:47</t>
  </si>
  <si>
    <t xml:space="preserve">Carrefour Comércio e Indústrias Ltda                           45.543.915/0846-95            </t>
  </si>
  <si>
    <t>Gamela Biscoitos Caseiros LTDA - EPP
33.960.803/0001-47</t>
  </si>
  <si>
    <t>me</t>
  </si>
  <si>
    <t>Deamis</t>
  </si>
  <si>
    <t>VALE MIX SUPERMERCADO LTDA       07.646.239/0001-82</t>
  </si>
  <si>
    <t>&lt;https://www.elo7.com.br/torta-de-palmito-2-4kg/dp/1C6080D&gt;      Acesso: 18/12/2023, às 11:59</t>
  </si>
  <si>
    <t>Elo7 Serviços de Informática Ltda | CNPJ 05.845.791/0001-74 </t>
  </si>
  <si>
    <t>&lt;https://superveneza.instabuy.com.br/p/Queijo-Itambe-1kg-Mussarela-Fatiado&gt;              Acesso: 18/12/2023, às 12:25</t>
  </si>
  <si>
    <t>Intenet</t>
  </si>
  <si>
    <t>Super Veneza Guará II - CNPJ: 20.209.736/0001-81</t>
  </si>
  <si>
    <t>Ministério Saúde                                  Atas 44/2023 (10/2023)</t>
  </si>
  <si>
    <t>NUTREMAZ COMERCIO LTDA                                                     01.301.745/0001-53</t>
  </si>
  <si>
    <t>&lt;https://www.banca43.com.br/blanquet-de-peru-sadia-fatiado&gt;    Acesso: 18/12/2023, às 14:44</t>
  </si>
  <si>
    <t>Ass. Escola Arlinda Rosa                             Ata 3/2023 (12/2023)</t>
  </si>
  <si>
    <t>LUCAS EDUARDO LEMES DE SOUZA                                       30.300.327/0001-40</t>
  </si>
  <si>
    <t>Ass. Escola Antônio A. Leão                               Ata 6/2023 (12/2023)</t>
  </si>
  <si>
    <t>Comando do Exército                                                      Ata 121/2023     (11/2023)</t>
  </si>
  <si>
    <t xml:space="preserve">CRF ALIMENTOS LTDA         48.828.205/0001-96	</t>
  </si>
  <si>
    <t>Relatório fonte de preços</t>
  </si>
  <si>
    <t>Prefeitura de Silves                                 Ata 42/2023 (09/2023)</t>
  </si>
  <si>
    <t xml:space="preserve">F. DE A. F. CORREA LTDA      49.467.727/0001-72	</t>
  </si>
  <si>
    <t>DIJAS ALIMENTOS LTDA        40.260.551/0001-09</t>
  </si>
  <si>
    <t>Ministério Educação                      Ata 15/2023 (11/2023)</t>
  </si>
  <si>
    <t>UEDAMA COMERCIO DE PRODUTOS ALIMENTICIOS LTDA                       00.543.061/0001-03</t>
  </si>
  <si>
    <t>RAIZS ORGANICOS S.A. 23 765 766 /0001-62</t>
  </si>
  <si>
    <t>Prefeitura Municipal de Itatiaiuçu</t>
  </si>
  <si>
    <t>Lote 1</t>
  </si>
  <si>
    <t>Lote 2</t>
  </si>
  <si>
    <t>Lote 6</t>
  </si>
  <si>
    <t>Lote 7</t>
  </si>
  <si>
    <t>Valor Total</t>
  </si>
  <si>
    <t>Lote/Item</t>
  </si>
  <si>
    <t>Descrição</t>
  </si>
  <si>
    <t>Lote 3</t>
  </si>
  <si>
    <t>Lote 4</t>
  </si>
  <si>
    <t>Lote 5</t>
  </si>
  <si>
    <t>Lote 8</t>
  </si>
  <si>
    <t>Lote 9</t>
  </si>
  <si>
    <t>Item 79</t>
  </si>
  <si>
    <t>Adoçantes e açúcares</t>
  </si>
  <si>
    <t>Biscoitos</t>
  </si>
  <si>
    <t>Chás</t>
  </si>
  <si>
    <t>Leites</t>
  </si>
  <si>
    <t>Polpas</t>
  </si>
  <si>
    <t>Refrigerantes</t>
  </si>
  <si>
    <t>Frutas</t>
  </si>
  <si>
    <t>Frios</t>
  </si>
  <si>
    <t>Bolos e salgados</t>
  </si>
  <si>
    <t>Café</t>
  </si>
  <si>
    <t>acima da media</t>
  </si>
  <si>
    <t>acima da média</t>
  </si>
  <si>
    <t>kg</t>
  </si>
  <si>
    <t>Leite em pó desnatado instantâneo, ingredientes: Leite em pó  desnatado, instantâneo, rico em cálcio, ferro e vitaminas D, peso líquido mínimo 280gr.</t>
  </si>
  <si>
    <t>Polpa de caju, embalado em pacote com 4 unidade de 100g cada, peso líquido 400g, ingredientes: polpa de fruta 100% natural.</t>
  </si>
  <si>
    <t>Bolo de chocolate com cobertura de chocolate, ingredientes: farinha de trigo ovos,  sal, açúcar, leite, chocolate e fermento, peso unitário aproximado 1,5kg. Validade: 05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</si>
</sst>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44" formatCode="_-&quot;R$&quot;\ * #,##0.00_-;\-&quot;R$&quot;\ * #,##0.00_-;_-&quot;R$&quot;\ * &quot;-&quot;??_-;_-@_-"/>
    <numFmt numFmtId="43" formatCode="_-* #,##0.00_-;\-* #,##0.00_-;_-* &quot;-&quot;??_-;_-@_-"/>
    <numFmt numFmtId="164" formatCode="&quot;R$&quot;\ #,##0.00"/>
  </numFmts>
  <fonts count="64" x14ac:knownFonts="1">
    <font>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5"/>
      <color theme="3"/>
      <name val="Calibri"/>
      <family val="2"/>
      <scheme val="minor"/>
    </font>
    <font>
      <sz val="10"/>
      <color theme="1"/>
      <name val="Calibri"/>
      <family val="2"/>
      <scheme val="minor"/>
    </font>
    <font>
      <sz val="10"/>
      <name val="Calibri"/>
      <family val="2"/>
    </font>
    <font>
      <sz val="10"/>
      <name val="Calibri"/>
      <family val="2"/>
      <scheme val="minor"/>
    </font>
    <font>
      <b/>
      <sz val="10"/>
      <color theme="1"/>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9C0006"/>
      <name val="Calibri"/>
      <family val="2"/>
      <scheme val="minor"/>
    </font>
    <font>
      <sz val="9"/>
      <color theme="1"/>
      <name val="Calibri"/>
      <family val="2"/>
      <scheme val="minor"/>
    </font>
    <font>
      <b/>
      <sz val="9"/>
      <color theme="3"/>
      <name val="Calibri"/>
      <family val="2"/>
      <scheme val="minor"/>
    </font>
    <font>
      <b/>
      <sz val="14"/>
      <color theme="3"/>
      <name val="Calibri"/>
      <family val="2"/>
      <scheme val="minor"/>
    </font>
    <font>
      <b/>
      <sz val="10"/>
      <color theme="0"/>
      <name val="Calibri"/>
      <family val="2"/>
      <scheme val="minor"/>
    </font>
    <font>
      <b/>
      <sz val="10"/>
      <name val="Calibri"/>
      <family val="2"/>
      <scheme val="minor"/>
    </font>
    <font>
      <sz val="12"/>
      <color theme="1"/>
      <name val="Calibri"/>
      <family val="2"/>
      <scheme val="minor"/>
    </font>
    <font>
      <b/>
      <sz val="18"/>
      <color theme="3"/>
      <name val="Calibri"/>
      <family val="2"/>
      <scheme val="minor"/>
    </font>
    <font>
      <b/>
      <sz val="14"/>
      <color theme="0"/>
      <name val="Arial Black"/>
      <family val="2"/>
    </font>
    <font>
      <sz val="11"/>
      <name val="Calibri"/>
      <family val="2"/>
      <scheme val="minor"/>
    </font>
    <font>
      <sz val="10"/>
      <color theme="6" tint="0.39994506668294322"/>
      <name val="Calibri"/>
      <family val="2"/>
      <scheme val="minor"/>
    </font>
    <font>
      <b/>
      <sz val="11"/>
      <color theme="0"/>
      <name val="Arial"/>
      <family val="2"/>
    </font>
    <font>
      <b/>
      <sz val="11"/>
      <color theme="1"/>
      <name val="Arial"/>
      <family val="2"/>
    </font>
    <font>
      <b/>
      <sz val="11"/>
      <color rgb="FF9C5700"/>
      <name val="Arial"/>
      <family val="2"/>
    </font>
    <font>
      <b/>
      <sz val="11"/>
      <color rgb="FF006100"/>
      <name val="Arial"/>
      <family val="2"/>
    </font>
    <font>
      <sz val="11"/>
      <color theme="1"/>
      <name val="Arial"/>
      <family val="2"/>
    </font>
    <font>
      <sz val="11"/>
      <color rgb="FF9C0006"/>
      <name val="Arial"/>
      <family val="2"/>
    </font>
    <font>
      <b/>
      <sz val="10"/>
      <color theme="0"/>
      <name val="Arial"/>
      <family val="2"/>
    </font>
    <font>
      <b/>
      <sz val="10"/>
      <color theme="1"/>
      <name val="Arial"/>
      <family val="2"/>
    </font>
    <font>
      <b/>
      <sz val="10"/>
      <color rgb="FF9C5700"/>
      <name val="Arial"/>
      <family val="2"/>
    </font>
    <font>
      <b/>
      <sz val="10"/>
      <color rgb="FF006100"/>
      <name val="Arial"/>
      <family val="2"/>
    </font>
    <font>
      <sz val="10"/>
      <color theme="1"/>
      <name val="Arial"/>
      <family val="2"/>
    </font>
    <font>
      <sz val="11"/>
      <color theme="6" tint="-0.249977111117893"/>
      <name val="Calibri"/>
      <family val="2"/>
      <scheme val="minor"/>
    </font>
    <font>
      <sz val="9"/>
      <color theme="6" tint="-0.249977111117893"/>
      <name val="Calibri"/>
      <family val="2"/>
      <scheme val="minor"/>
    </font>
    <font>
      <sz val="14"/>
      <name val="Times New Roman"/>
      <family val="1"/>
    </font>
    <font>
      <sz val="12"/>
      <name val="Times New Roman"/>
      <family val="1"/>
    </font>
    <font>
      <sz val="10"/>
      <color theme="5"/>
      <name val="Calibri"/>
      <family val="2"/>
      <scheme val="minor"/>
    </font>
    <font>
      <b/>
      <sz val="12"/>
      <name val="Times New Roman"/>
      <family val="1"/>
    </font>
    <font>
      <sz val="8"/>
      <name val="Calibri"/>
      <family val="2"/>
      <scheme val="minor"/>
    </font>
    <font>
      <b/>
      <sz val="10"/>
      <color rgb="FFFF0000"/>
      <name val="Calibri"/>
      <family val="2"/>
      <scheme val="minor"/>
    </font>
    <font>
      <sz val="12"/>
      <color theme="9"/>
      <name val="Calibri"/>
      <family val="2"/>
      <scheme val="minor"/>
    </font>
    <font>
      <sz val="12"/>
      <name val="Calibri"/>
      <family val="2"/>
      <scheme val="minor"/>
    </font>
    <font>
      <u/>
      <sz val="12"/>
      <name val="Calibri"/>
      <family val="2"/>
      <scheme val="minor"/>
    </font>
    <font>
      <sz val="11"/>
      <color theme="9"/>
      <name val="Calibri"/>
      <family val="2"/>
      <scheme val="minor"/>
    </font>
    <font>
      <sz val="10"/>
      <name val="Verdana"/>
      <family val="2"/>
    </font>
    <font>
      <sz val="12"/>
      <color rgb="FFFF0000"/>
      <name val="Calibri"/>
      <family val="2"/>
      <scheme val="minor"/>
    </font>
    <font>
      <b/>
      <sz val="10"/>
      <color rgb="FF0070C0"/>
      <name val="Calibri"/>
      <family val="2"/>
      <scheme val="minor"/>
    </font>
    <font>
      <sz val="10"/>
      <color theme="9" tint="-0.249977111117893"/>
      <name val="Calibri"/>
      <family val="2"/>
      <scheme val="minor"/>
    </font>
    <font>
      <sz val="11"/>
      <color rgb="FFFF0000"/>
      <name val="Calibri"/>
      <family val="2"/>
      <scheme val="minor"/>
    </font>
    <font>
      <sz val="11"/>
      <color rgb="FFFF3300"/>
      <name val="Calibri"/>
      <family val="2"/>
      <scheme val="minor"/>
    </font>
    <font>
      <b/>
      <sz val="11"/>
      <color theme="0"/>
      <name val="Calibri"/>
      <family val="2"/>
      <scheme val="minor"/>
    </font>
    <font>
      <b/>
      <sz val="9"/>
      <color theme="1"/>
      <name val="Calibri"/>
      <family val="2"/>
      <scheme val="minor"/>
    </font>
    <font>
      <b/>
      <sz val="11"/>
      <color rgb="FFFF0000"/>
      <name val="Calibri"/>
      <family val="2"/>
      <scheme val="minor"/>
    </font>
    <font>
      <b/>
      <sz val="9"/>
      <color rgb="FFFF3300"/>
      <name val="Calibri"/>
      <family val="2"/>
      <scheme val="minor"/>
    </font>
    <font>
      <b/>
      <sz val="11"/>
      <color rgb="FFFF3300"/>
      <name val="Calibri"/>
      <family val="2"/>
      <scheme val="minor"/>
    </font>
    <font>
      <b/>
      <sz val="9"/>
      <color rgb="FFFF000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rgb="FF000000"/>
      </patternFill>
    </fill>
    <fill>
      <patternFill patternType="solid">
        <fgColor theme="5"/>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theme="6" tint="0.79998168889431442"/>
        <bgColor indexed="64"/>
      </patternFill>
    </fill>
    <fill>
      <patternFill patternType="solid">
        <fgColor theme="7" tint="0.79998168889431442"/>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33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auto="1"/>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s>
  <cellStyleXfs count="17">
    <xf numFmtId="0" fontId="0" fillId="0" borderId="0"/>
    <xf numFmtId="0" fontId="1" fillId="0" borderId="0" applyNumberFormat="0" applyFill="0" applyBorder="0" applyAlignment="0" applyProtection="0"/>
    <xf numFmtId="43" fontId="5" fillId="0" borderId="0" applyFont="0" applyFill="0" applyBorder="0" applyAlignment="0" applyProtection="0"/>
    <xf numFmtId="0" fontId="6" fillId="0" borderId="0"/>
    <xf numFmtId="9" fontId="6" fillId="0" borderId="0" applyFont="0" applyFill="0" applyBorder="0" applyAlignment="0" applyProtection="0"/>
    <xf numFmtId="9" fontId="7" fillId="0" borderId="0" applyFont="0" applyFill="0" applyBorder="0" applyAlignment="0" applyProtection="0"/>
    <xf numFmtId="0" fontId="9" fillId="8" borderId="0" applyNumberFormat="0" applyBorder="0" applyAlignment="0" applyProtection="0"/>
    <xf numFmtId="0" fontId="10" fillId="0" borderId="9" applyNumberFormat="0" applyFill="0" applyAlignment="0" applyProtection="0"/>
    <xf numFmtId="0" fontId="16" fillId="10" borderId="0" applyNumberFormat="0" applyBorder="0" applyAlignment="0" applyProtection="0"/>
    <xf numFmtId="0" fontId="17" fillId="11" borderId="0" applyNumberFormat="0" applyBorder="0" applyAlignment="0" applyProtection="0"/>
    <xf numFmtId="9" fontId="5" fillId="0" borderId="0" applyFont="0" applyFill="0" applyBorder="0" applyAlignment="0" applyProtection="0"/>
    <xf numFmtId="0" fontId="18" fillId="12"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9" fontId="28" fillId="15" borderId="22" applyBorder="0">
      <alignment horizontal="center" vertical="center"/>
    </xf>
    <xf numFmtId="44" fontId="5" fillId="0" borderId="0" applyFont="0" applyFill="0" applyBorder="0" applyAlignment="0" applyProtection="0"/>
    <xf numFmtId="44" fontId="5" fillId="0" borderId="0" applyFont="0" applyFill="0" applyBorder="0" applyAlignment="0" applyProtection="0"/>
  </cellStyleXfs>
  <cellXfs count="490">
    <xf numFmtId="0" fontId="0" fillId="0" borderId="0" xfId="0"/>
    <xf numFmtId="0" fontId="0" fillId="2" borderId="1" xfId="0" applyFill="1" applyBorder="1" applyAlignment="1">
      <alignment horizontal="center" vertical="center"/>
    </xf>
    <xf numFmtId="0" fontId="4" fillId="3" borderId="1" xfId="0" applyFont="1" applyFill="1" applyBorder="1" applyAlignment="1">
      <alignment horizontal="center" vertical="center"/>
    </xf>
    <xf numFmtId="0" fontId="1"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3"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44" fontId="3"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2" fillId="2" borderId="1" xfId="0" applyNumberFormat="1" applyFont="1" applyFill="1" applyBorder="1" applyAlignment="1">
      <alignment horizontal="center" vertical="center" wrapText="1"/>
    </xf>
    <xf numFmtId="44" fontId="3" fillId="6" borderId="2" xfId="0" applyNumberFormat="1" applyFont="1" applyFill="1" applyBorder="1"/>
    <xf numFmtId="0" fontId="2"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4" fillId="2" borderId="1" xfId="0" applyFont="1" applyFill="1" applyBorder="1" applyAlignment="1">
      <alignment vertical="center" wrapText="1"/>
    </xf>
    <xf numFmtId="44" fontId="0" fillId="0" borderId="0" xfId="0" applyNumberFormat="1"/>
    <xf numFmtId="0" fontId="11" fillId="0" borderId="0" xfId="0" applyFont="1" applyAlignment="1">
      <alignment horizontal="left" vertical="center"/>
    </xf>
    <xf numFmtId="0" fontId="11" fillId="0" borderId="0" xfId="0" applyFont="1"/>
    <xf numFmtId="164" fontId="11" fillId="0" borderId="0" xfId="0" applyNumberFormat="1" applyFont="1" applyAlignment="1">
      <alignment horizontal="left"/>
    </xf>
    <xf numFmtId="0" fontId="0" fillId="0" borderId="0" xfId="0" applyAlignment="1">
      <alignment horizontal="left" vertical="center"/>
    </xf>
    <xf numFmtId="0" fontId="20" fillId="13" borderId="9" xfId="7" applyFont="1" applyFill="1" applyAlignment="1">
      <alignment vertical="top"/>
    </xf>
    <xf numFmtId="0" fontId="19" fillId="13" borderId="0" xfId="0" applyFont="1" applyFill="1" applyAlignment="1">
      <alignment vertical="top"/>
    </xf>
    <xf numFmtId="0" fontId="15" fillId="13" borderId="9" xfId="7" applyFont="1" applyFill="1" applyAlignment="1">
      <alignment vertical="top"/>
    </xf>
    <xf numFmtId="0" fontId="5" fillId="13" borderId="0" xfId="0" applyFont="1" applyFill="1" applyAlignment="1">
      <alignment vertical="top"/>
    </xf>
    <xf numFmtId="0" fontId="3" fillId="13" borderId="0" xfId="0" applyFont="1" applyFill="1" applyAlignment="1">
      <alignment vertical="top"/>
    </xf>
    <xf numFmtId="0" fontId="3" fillId="13" borderId="0" xfId="0" applyFont="1" applyFill="1" applyAlignment="1">
      <alignment horizontal="left" vertical="top"/>
    </xf>
    <xf numFmtId="0" fontId="3" fillId="13" borderId="0" xfId="0" applyFont="1" applyFill="1" applyAlignment="1">
      <alignment horizontal="center" vertical="top"/>
    </xf>
    <xf numFmtId="0" fontId="5" fillId="13" borderId="1" xfId="0" applyFont="1" applyFill="1" applyBorder="1" applyAlignment="1">
      <alignment vertical="top"/>
    </xf>
    <xf numFmtId="44" fontId="11" fillId="0" borderId="0" xfId="0" applyNumberFormat="1" applyFont="1" applyAlignment="1">
      <alignment horizontal="center" vertical="center"/>
    </xf>
    <xf numFmtId="0" fontId="25" fillId="13" borderId="9" xfId="7" applyFont="1" applyFill="1" applyAlignment="1">
      <alignment vertical="top"/>
    </xf>
    <xf numFmtId="0" fontId="0" fillId="0" borderId="0" xfId="0" applyAlignment="1">
      <alignment horizontal="center"/>
    </xf>
    <xf numFmtId="164" fontId="11" fillId="0" borderId="0" xfId="0" applyNumberFormat="1" applyFont="1" applyAlignment="1">
      <alignment horizontal="center"/>
    </xf>
    <xf numFmtId="43" fontId="0" fillId="0" borderId="0" xfId="13" applyFont="1"/>
    <xf numFmtId="43" fontId="0" fillId="0" borderId="0" xfId="13"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5" fillId="13" borderId="0" xfId="0" applyFont="1" applyFill="1" applyAlignment="1">
      <alignment horizontal="left" vertical="top"/>
    </xf>
    <xf numFmtId="0" fontId="5" fillId="13" borderId="0" xfId="0" applyFont="1" applyFill="1" applyAlignment="1">
      <alignment horizontal="center" vertical="top"/>
    </xf>
    <xf numFmtId="44" fontId="27" fillId="0" borderId="0" xfId="0" applyNumberFormat="1" applyFont="1" applyAlignment="1">
      <alignment horizontal="center" vertical="center"/>
    </xf>
    <xf numFmtId="9" fontId="11" fillId="15" borderId="22" xfId="10" applyFont="1" applyFill="1" applyBorder="1" applyAlignment="1">
      <alignment horizontal="center" vertical="center"/>
    </xf>
    <xf numFmtId="44" fontId="19" fillId="15" borderId="23" xfId="0" applyNumberFormat="1" applyFont="1" applyFill="1" applyBorder="1" applyAlignment="1">
      <alignment horizontal="center" vertical="center" wrapText="1"/>
    </xf>
    <xf numFmtId="9" fontId="11" fillId="15" borderId="25" xfId="10" applyFont="1" applyFill="1" applyBorder="1" applyAlignment="1">
      <alignment horizontal="center" vertical="center"/>
    </xf>
    <xf numFmtId="2" fontId="0" fillId="0" borderId="0" xfId="0" applyNumberFormat="1" applyAlignment="1">
      <alignment horizontal="center" vertical="center"/>
    </xf>
    <xf numFmtId="0" fontId="0" fillId="0" borderId="0" xfId="0" applyAlignment="1">
      <alignment wrapText="1"/>
    </xf>
    <xf numFmtId="0" fontId="18" fillId="0" borderId="0" xfId="11" applyFill="1" applyBorder="1" applyAlignment="1">
      <alignment horizontal="center" vertical="center"/>
    </xf>
    <xf numFmtId="9" fontId="11" fillId="15" borderId="30" xfId="10" applyFont="1" applyFill="1" applyBorder="1" applyAlignment="1">
      <alignment horizontal="center" vertical="center"/>
    </xf>
    <xf numFmtId="44" fontId="22" fillId="8" borderId="28" xfId="6" applyNumberFormat="1" applyFont="1" applyBorder="1" applyAlignment="1">
      <alignment horizontal="center" vertical="center" wrapText="1"/>
    </xf>
    <xf numFmtId="44" fontId="14" fillId="15" borderId="1" xfId="0" applyNumberFormat="1" applyFont="1" applyFill="1" applyBorder="1" applyAlignment="1">
      <alignment horizontal="center" vertical="center" wrapText="1"/>
    </xf>
    <xf numFmtId="44" fontId="19" fillId="15" borderId="31" xfId="0" applyNumberFormat="1" applyFont="1" applyFill="1" applyBorder="1" applyAlignment="1">
      <alignment horizontal="center" vertical="center" wrapText="1"/>
    </xf>
    <xf numFmtId="44" fontId="19" fillId="15" borderId="11" xfId="0" applyNumberFormat="1" applyFont="1" applyFill="1" applyBorder="1" applyAlignment="1">
      <alignment horizontal="center" vertical="center" wrapText="1"/>
    </xf>
    <xf numFmtId="44" fontId="14" fillId="15" borderId="2" xfId="0" applyNumberFormat="1" applyFont="1" applyFill="1" applyBorder="1" applyAlignment="1">
      <alignment horizontal="center" vertical="center" wrapText="1"/>
    </xf>
    <xf numFmtId="43" fontId="0" fillId="0" borderId="0" xfId="13" applyFont="1" applyFill="1" applyBorder="1" applyAlignment="1">
      <alignment horizontal="center" vertical="center"/>
    </xf>
    <xf numFmtId="44" fontId="24" fillId="0" borderId="0" xfId="12" applyNumberFormat="1" applyFont="1" applyFill="1" applyBorder="1" applyAlignment="1">
      <alignment horizontal="center" vertical="center" wrapText="1"/>
    </xf>
    <xf numFmtId="44" fontId="24" fillId="0" borderId="0" xfId="12" quotePrefix="1" applyNumberFormat="1" applyFont="1" applyFill="1" applyBorder="1" applyAlignment="1">
      <alignment horizontal="center" vertical="center" wrapText="1"/>
    </xf>
    <xf numFmtId="44" fontId="29" fillId="17" borderId="8" xfId="6" applyNumberFormat="1" applyFont="1" applyFill="1" applyBorder="1" applyAlignment="1">
      <alignment horizontal="center" vertical="center" wrapText="1"/>
    </xf>
    <xf numFmtId="44" fontId="29" fillId="17" borderId="1" xfId="6" applyNumberFormat="1" applyFont="1" applyFill="1" applyBorder="1" applyAlignment="1">
      <alignment horizontal="center" vertical="center" wrapText="1"/>
    </xf>
    <xf numFmtId="43" fontId="29" fillId="17" borderId="1" xfId="13" applyFont="1" applyFill="1" applyBorder="1" applyAlignment="1">
      <alignment horizontal="center" vertical="center" wrapText="1"/>
    </xf>
    <xf numFmtId="44" fontId="29" fillId="17" borderId="5" xfId="6" applyNumberFormat="1" applyFont="1" applyFill="1" applyBorder="1" applyAlignment="1">
      <alignment horizontal="center" vertical="center" wrapText="1"/>
    </xf>
    <xf numFmtId="9" fontId="31" fillId="11" borderId="20" xfId="9" applyNumberFormat="1" applyFont="1" applyBorder="1" applyAlignment="1">
      <alignment horizontal="center" vertical="center"/>
    </xf>
    <xf numFmtId="9" fontId="32" fillId="10" borderId="14" xfId="8" applyNumberFormat="1" applyFont="1" applyBorder="1" applyAlignment="1">
      <alignment horizontal="center" vertical="center"/>
    </xf>
    <xf numFmtId="44" fontId="33" fillId="0" borderId="6" xfId="0" applyNumberFormat="1" applyFont="1" applyBorder="1" applyAlignment="1">
      <alignment horizontal="center" vertical="center"/>
    </xf>
    <xf numFmtId="2" fontId="33" fillId="0" borderId="4" xfId="0" applyNumberFormat="1" applyFont="1" applyBorder="1" applyAlignment="1">
      <alignment horizontal="center" vertical="center"/>
    </xf>
    <xf numFmtId="43" fontId="33" fillId="0" borderId="4" xfId="13" applyFont="1" applyBorder="1" applyAlignment="1">
      <alignment horizontal="center" vertical="center"/>
    </xf>
    <xf numFmtId="0" fontId="34" fillId="12" borderId="4" xfId="11" applyFont="1" applyBorder="1" applyAlignment="1">
      <alignment horizontal="center" vertical="center"/>
    </xf>
    <xf numFmtId="44" fontId="33" fillId="0" borderId="7" xfId="0" applyNumberFormat="1" applyFont="1" applyBorder="1" applyAlignment="1">
      <alignment horizontal="center" vertical="center"/>
    </xf>
    <xf numFmtId="44" fontId="33" fillId="14" borderId="15" xfId="12" applyNumberFormat="1" applyFont="1" applyBorder="1" applyAlignment="1">
      <alignment horizontal="center" vertical="center" wrapText="1"/>
    </xf>
    <xf numFmtId="44" fontId="33" fillId="14" borderId="10" xfId="12" quotePrefix="1" applyNumberFormat="1" applyFont="1" applyBorder="1" applyAlignment="1">
      <alignment horizontal="center" vertical="center" wrapText="1"/>
    </xf>
    <xf numFmtId="44" fontId="35" fillId="17" borderId="8" xfId="6" applyNumberFormat="1" applyFont="1" applyFill="1" applyBorder="1" applyAlignment="1">
      <alignment horizontal="center" vertical="center" wrapText="1"/>
    </xf>
    <xf numFmtId="44" fontId="35" fillId="17" borderId="1" xfId="6" applyNumberFormat="1" applyFont="1" applyFill="1" applyBorder="1" applyAlignment="1">
      <alignment horizontal="center" vertical="center" wrapText="1"/>
    </xf>
    <xf numFmtId="43" fontId="35" fillId="17" borderId="1" xfId="13" applyFont="1" applyFill="1" applyBorder="1" applyAlignment="1">
      <alignment horizontal="center" vertical="center" wrapText="1"/>
    </xf>
    <xf numFmtId="44" fontId="35" fillId="17" borderId="5" xfId="6" applyNumberFormat="1" applyFont="1" applyFill="1" applyBorder="1" applyAlignment="1">
      <alignment horizontal="center" vertical="center" wrapText="1"/>
    </xf>
    <xf numFmtId="9" fontId="37" fillId="11" borderId="20" xfId="9" applyNumberFormat="1" applyFont="1" applyBorder="1" applyAlignment="1">
      <alignment horizontal="center" vertical="center"/>
    </xf>
    <xf numFmtId="9" fontId="38" fillId="10" borderId="14" xfId="8" applyNumberFormat="1" applyFont="1" applyBorder="1" applyAlignment="1">
      <alignment horizontal="center" vertical="center"/>
    </xf>
    <xf numFmtId="44" fontId="39" fillId="14" borderId="15" xfId="12" applyNumberFormat="1" applyFont="1" applyBorder="1" applyAlignment="1">
      <alignment horizontal="center" vertical="center" wrapText="1"/>
    </xf>
    <xf numFmtId="44" fontId="39" fillId="14" borderId="10" xfId="12" quotePrefix="1" applyNumberFormat="1" applyFont="1" applyBorder="1" applyAlignment="1">
      <alignment horizontal="center" vertical="center" wrapText="1"/>
    </xf>
    <xf numFmtId="0" fontId="41" fillId="15" borderId="28" xfId="0" applyFont="1" applyFill="1" applyBorder="1" applyAlignment="1">
      <alignment horizontal="center" vertical="center" wrapText="1"/>
    </xf>
    <xf numFmtId="9" fontId="40" fillId="15" borderId="22" xfId="10" applyFont="1" applyFill="1" applyBorder="1" applyAlignment="1">
      <alignment horizontal="center" vertical="center"/>
    </xf>
    <xf numFmtId="164" fontId="14" fillId="9" borderId="22" xfId="0" applyNumberFormat="1" applyFont="1" applyFill="1" applyBorder="1" applyAlignment="1">
      <alignment vertical="center" wrapText="1"/>
    </xf>
    <xf numFmtId="164" fontId="14" fillId="9" borderId="24" xfId="0" applyNumberFormat="1" applyFont="1" applyFill="1" applyBorder="1" applyAlignment="1">
      <alignment vertical="center" wrapText="1"/>
    </xf>
    <xf numFmtId="44" fontId="14" fillId="15" borderId="28" xfId="0" applyNumberFormat="1" applyFont="1" applyFill="1" applyBorder="1" applyAlignment="1">
      <alignment horizontal="center" vertical="center" wrapText="1"/>
    </xf>
    <xf numFmtId="164" fontId="14" fillId="9" borderId="24" xfId="0" applyNumberFormat="1" applyFont="1" applyFill="1" applyBorder="1" applyAlignment="1">
      <alignment vertical="center"/>
    </xf>
    <xf numFmtId="164" fontId="14" fillId="9" borderId="30" xfId="0" applyNumberFormat="1" applyFont="1" applyFill="1" applyBorder="1" applyAlignment="1">
      <alignment vertical="center" wrapText="1"/>
    </xf>
    <xf numFmtId="164" fontId="14" fillId="9" borderId="23" xfId="0" applyNumberFormat="1" applyFont="1" applyFill="1" applyBorder="1" applyAlignment="1">
      <alignment vertical="center" wrapText="1"/>
    </xf>
    <xf numFmtId="164" fontId="14" fillId="9" borderId="27" xfId="0" applyNumberFormat="1" applyFont="1" applyFill="1" applyBorder="1" applyAlignment="1">
      <alignment vertical="center"/>
    </xf>
    <xf numFmtId="0" fontId="19" fillId="0" borderId="0" xfId="0" applyFont="1" applyAlignment="1">
      <alignment vertical="top"/>
    </xf>
    <xf numFmtId="0" fontId="0" fillId="13" borderId="1" xfId="0" applyFill="1" applyBorder="1" applyAlignment="1">
      <alignment vertical="top"/>
    </xf>
    <xf numFmtId="0" fontId="0" fillId="13" borderId="1" xfId="0" applyFill="1" applyBorder="1" applyAlignment="1">
      <alignment horizontal="center" vertical="center"/>
    </xf>
    <xf numFmtId="0" fontId="3" fillId="0" borderId="0" xfId="0" applyFont="1" applyAlignment="1">
      <alignment horizontal="left" vertical="center"/>
    </xf>
    <xf numFmtId="44" fontId="14" fillId="15" borderId="22" xfId="0" applyNumberFormat="1" applyFont="1" applyFill="1" applyBorder="1" applyAlignment="1">
      <alignment horizontal="center" vertical="center" wrapText="1"/>
    </xf>
    <xf numFmtId="9" fontId="40" fillId="15" borderId="21" xfId="10" applyFont="1" applyFill="1" applyBorder="1" applyAlignment="1">
      <alignment horizontal="center" vertical="center"/>
    </xf>
    <xf numFmtId="0" fontId="41" fillId="15" borderId="29" xfId="0" applyFont="1" applyFill="1" applyBorder="1" applyAlignment="1">
      <alignment horizontal="center" vertical="center" wrapText="1"/>
    </xf>
    <xf numFmtId="0" fontId="3" fillId="19" borderId="0" xfId="0" applyFont="1" applyFill="1"/>
    <xf numFmtId="44" fontId="22" fillId="8" borderId="1" xfId="6" applyNumberFormat="1" applyFont="1" applyBorder="1" applyAlignment="1">
      <alignment horizontal="center" vertical="center" wrapText="1"/>
    </xf>
    <xf numFmtId="44" fontId="42" fillId="2" borderId="34" xfId="16"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44" fontId="44" fillId="2" borderId="33" xfId="16"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5" fillId="13" borderId="0" xfId="0" applyFont="1" applyFill="1" applyAlignment="1">
      <alignment horizontal="left" vertical="top" wrapText="1"/>
    </xf>
    <xf numFmtId="44" fontId="44" fillId="2" borderId="0" xfId="16" applyFont="1" applyFill="1" applyBorder="1" applyAlignment="1">
      <alignment horizontal="center" vertical="center" wrapText="1"/>
    </xf>
    <xf numFmtId="0" fontId="13" fillId="2" borderId="0" xfId="0" applyFont="1" applyFill="1" applyAlignment="1">
      <alignment horizontal="center" vertical="center" wrapText="1"/>
    </xf>
    <xf numFmtId="44" fontId="45" fillId="2" borderId="0" xfId="16" applyFont="1" applyFill="1" applyBorder="1" applyAlignment="1">
      <alignment horizontal="center" vertical="center" wrapText="1"/>
    </xf>
    <xf numFmtId="0" fontId="0" fillId="13" borderId="0" xfId="0" applyFill="1" applyAlignment="1">
      <alignment horizontal="center" vertical="center"/>
    </xf>
    <xf numFmtId="44" fontId="43" fillId="2" borderId="34" xfId="16" applyFont="1" applyFill="1" applyBorder="1" applyAlignment="1">
      <alignment horizontal="center" vertical="center" wrapText="1"/>
    </xf>
    <xf numFmtId="44" fontId="13" fillId="2" borderId="33" xfId="16" applyFont="1" applyFill="1" applyBorder="1" applyAlignment="1">
      <alignment horizontal="center" vertical="center" wrapText="1"/>
    </xf>
    <xf numFmtId="0" fontId="0" fillId="0" borderId="0" xfId="0" applyAlignment="1">
      <alignment horizontal="left" vertical="top" wrapText="1"/>
    </xf>
    <xf numFmtId="0" fontId="0" fillId="2" borderId="0" xfId="0" applyFill="1"/>
    <xf numFmtId="0" fontId="0" fillId="0" borderId="0" xfId="0" applyAlignment="1">
      <alignment vertical="top" wrapText="1"/>
    </xf>
    <xf numFmtId="44" fontId="47" fillId="15" borderId="22" xfId="0" applyNumberFormat="1" applyFont="1" applyFill="1" applyBorder="1" applyAlignment="1">
      <alignment horizontal="center" vertical="center" wrapText="1"/>
    </xf>
    <xf numFmtId="44" fontId="19" fillId="15" borderId="28" xfId="0" applyNumberFormat="1" applyFont="1" applyFill="1" applyBorder="1" applyAlignment="1">
      <alignment horizontal="center" vertical="center" wrapText="1"/>
    </xf>
    <xf numFmtId="9" fontId="37" fillId="11" borderId="15" xfId="9" applyNumberFormat="1" applyFont="1" applyBorder="1" applyAlignment="1">
      <alignment horizontal="center" vertical="center"/>
    </xf>
    <xf numFmtId="9" fontId="38" fillId="10" borderId="10" xfId="8" applyNumberFormat="1" applyFont="1" applyBorder="1" applyAlignment="1">
      <alignment horizontal="center" vertical="center"/>
    </xf>
    <xf numFmtId="0" fontId="36" fillId="18" borderId="19" xfId="0" applyFont="1" applyFill="1" applyBorder="1" applyAlignment="1">
      <alignment vertical="center" wrapText="1"/>
    </xf>
    <xf numFmtId="0" fontId="36" fillId="18" borderId="13" xfId="0" applyFont="1" applyFill="1" applyBorder="1" applyAlignment="1">
      <alignment vertical="center" wrapText="1"/>
    </xf>
    <xf numFmtId="164" fontId="14" fillId="9" borderId="28" xfId="0" applyNumberFormat="1" applyFont="1" applyFill="1" applyBorder="1" applyAlignment="1">
      <alignment vertical="center" wrapText="1"/>
    </xf>
    <xf numFmtId="0" fontId="13" fillId="2" borderId="25" xfId="0" applyFont="1" applyFill="1" applyBorder="1" applyAlignment="1">
      <alignment horizontal="center" vertical="center" wrapText="1"/>
    </xf>
    <xf numFmtId="44" fontId="35" fillId="17" borderId="37" xfId="6" applyNumberFormat="1" applyFont="1" applyFill="1" applyBorder="1" applyAlignment="1">
      <alignment horizontal="center" vertical="center" wrapText="1"/>
    </xf>
    <xf numFmtId="44" fontId="35" fillId="17" borderId="3" xfId="6" applyNumberFormat="1" applyFont="1" applyFill="1" applyBorder="1" applyAlignment="1">
      <alignment horizontal="center" vertical="center" wrapText="1"/>
    </xf>
    <xf numFmtId="44" fontId="35" fillId="17" borderId="27" xfId="6" applyNumberFormat="1" applyFont="1" applyFill="1" applyBorder="1" applyAlignment="1">
      <alignment horizontal="center" vertical="center" wrapText="1"/>
    </xf>
    <xf numFmtId="0" fontId="36" fillId="18" borderId="20" xfId="0" applyFont="1" applyFill="1" applyBorder="1" applyAlignment="1">
      <alignment horizontal="center" vertical="center" wrapText="1"/>
    </xf>
    <xf numFmtId="0" fontId="36" fillId="18" borderId="14" xfId="0" applyFont="1" applyFill="1" applyBorder="1" applyAlignment="1">
      <alignment horizontal="center" vertical="center" wrapText="1"/>
    </xf>
    <xf numFmtId="44" fontId="35" fillId="17" borderId="38" xfId="6" applyNumberFormat="1" applyFont="1" applyFill="1" applyBorder="1" applyAlignment="1">
      <alignment horizontal="center" vertical="center" wrapText="1"/>
    </xf>
    <xf numFmtId="44" fontId="35" fillId="17" borderId="26" xfId="6" applyNumberFormat="1" applyFont="1" applyFill="1" applyBorder="1" applyAlignment="1">
      <alignment horizontal="center" vertical="center" wrapText="1"/>
    </xf>
    <xf numFmtId="43" fontId="35" fillId="17" borderId="26" xfId="13" applyFont="1" applyFill="1" applyBorder="1" applyAlignment="1">
      <alignment horizontal="center" vertical="center" wrapText="1"/>
    </xf>
    <xf numFmtId="44" fontId="35" fillId="17" borderId="39" xfId="6" applyNumberFormat="1" applyFont="1" applyFill="1" applyBorder="1" applyAlignment="1">
      <alignment horizontal="center" vertical="center" wrapText="1"/>
    </xf>
    <xf numFmtId="44" fontId="29" fillId="0" borderId="0" xfId="6" applyNumberFormat="1" applyFont="1" applyFill="1" applyBorder="1" applyAlignment="1">
      <alignment horizontal="center" vertical="center" wrapText="1"/>
    </xf>
    <xf numFmtId="0" fontId="30" fillId="0" borderId="0" xfId="0" applyFont="1" applyAlignment="1">
      <alignment horizontal="center" vertical="center" wrapText="1"/>
    </xf>
    <xf numFmtId="44" fontId="26" fillId="0" borderId="0" xfId="6" applyNumberFormat="1" applyFont="1" applyFill="1" applyBorder="1" applyAlignment="1">
      <alignment horizontal="center" vertical="center" wrapText="1"/>
    </xf>
    <xf numFmtId="0" fontId="8" fillId="0" borderId="0" xfId="0" applyFont="1" applyAlignment="1">
      <alignment horizontal="center" vertical="center" wrapText="1"/>
    </xf>
    <xf numFmtId="0" fontId="0" fillId="13" borderId="0" xfId="0" applyFill="1" applyAlignment="1">
      <alignment horizontal="left" vertical="top" wrapText="1"/>
    </xf>
    <xf numFmtId="0" fontId="48" fillId="0" borderId="40" xfId="0" applyFont="1" applyBorder="1" applyAlignment="1">
      <alignment horizontal="center" vertical="center" wrapText="1"/>
    </xf>
    <xf numFmtId="0" fontId="49" fillId="0" borderId="40" xfId="1"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49" fillId="0" borderId="26" xfId="1" applyFont="1" applyBorder="1" applyAlignment="1">
      <alignment horizontal="center" vertical="center" wrapText="1"/>
    </xf>
    <xf numFmtId="0" fontId="24" fillId="2"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2" borderId="1" xfId="0" applyFont="1" applyFill="1" applyBorder="1" applyAlignment="1">
      <alignment horizontal="center" vertical="center" wrapText="1"/>
    </xf>
    <xf numFmtId="44" fontId="49" fillId="2" borderId="26" xfId="0" applyNumberFormat="1" applyFont="1" applyFill="1" applyBorder="1" applyAlignment="1">
      <alignment horizontal="center" vertical="center"/>
    </xf>
    <xf numFmtId="3" fontId="48" fillId="2" borderId="40" xfId="0" applyNumberFormat="1" applyFont="1" applyFill="1" applyBorder="1" applyAlignment="1">
      <alignment horizontal="center" vertical="center" wrapText="1"/>
    </xf>
    <xf numFmtId="3" fontId="49" fillId="2" borderId="40" xfId="0" applyNumberFormat="1" applyFont="1" applyFill="1" applyBorder="1" applyAlignment="1">
      <alignment horizontal="center" vertical="center" wrapText="1"/>
    </xf>
    <xf numFmtId="0" fontId="48" fillId="2" borderId="1" xfId="0" applyFont="1" applyFill="1" applyBorder="1" applyAlignment="1">
      <alignment horizontal="center" vertical="center" wrapText="1"/>
    </xf>
    <xf numFmtId="0" fontId="49" fillId="2" borderId="0" xfId="1" applyFont="1" applyFill="1" applyBorder="1" applyAlignment="1">
      <alignment horizontal="center" vertical="center" wrapText="1"/>
    </xf>
    <xf numFmtId="3" fontId="48" fillId="2" borderId="1" xfId="0" applyNumberFormat="1" applyFont="1" applyFill="1" applyBorder="1" applyAlignment="1">
      <alignment horizontal="center" vertical="center" wrapText="1"/>
    </xf>
    <xf numFmtId="0" fontId="49" fillId="2" borderId="26" xfId="0" applyFont="1" applyFill="1" applyBorder="1" applyAlignment="1">
      <alignment horizontal="center" vertical="center" wrapText="1"/>
    </xf>
    <xf numFmtId="3" fontId="49" fillId="2" borderId="1" xfId="0" applyNumberFormat="1" applyFont="1" applyFill="1" applyBorder="1" applyAlignment="1">
      <alignment horizontal="center" vertical="center" wrapText="1"/>
    </xf>
    <xf numFmtId="0" fontId="48" fillId="2" borderId="40" xfId="0" applyFont="1" applyFill="1" applyBorder="1" applyAlignment="1">
      <alignment horizontal="center" vertical="center" wrapText="1"/>
    </xf>
    <xf numFmtId="0" fontId="48" fillId="2" borderId="0" xfId="0" applyFont="1" applyFill="1" applyAlignment="1">
      <alignment horizontal="center" vertical="center" wrapText="1"/>
    </xf>
    <xf numFmtId="0" fontId="49" fillId="2" borderId="40" xfId="0" applyFont="1" applyFill="1" applyBorder="1" applyAlignment="1">
      <alignment horizontal="center" vertical="center" wrapText="1"/>
    </xf>
    <xf numFmtId="3" fontId="49" fillId="2" borderId="26" xfId="0" applyNumberFormat="1" applyFont="1" applyFill="1" applyBorder="1" applyAlignment="1">
      <alignment horizontal="center" vertical="center" wrapText="1"/>
    </xf>
    <xf numFmtId="3" fontId="48" fillId="2" borderId="4" xfId="0" applyNumberFormat="1" applyFont="1" applyFill="1" applyBorder="1" applyAlignment="1">
      <alignment horizontal="center" vertical="center" wrapText="1"/>
    </xf>
    <xf numFmtId="3" fontId="49" fillId="2" borderId="4" xfId="0" applyNumberFormat="1" applyFont="1" applyFill="1" applyBorder="1" applyAlignment="1">
      <alignment horizontal="center" vertical="center" wrapText="1"/>
    </xf>
    <xf numFmtId="44" fontId="49" fillId="2" borderId="1" xfId="16"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6" xfId="0" applyFont="1" applyFill="1" applyBorder="1" applyAlignment="1">
      <alignment horizontal="center" vertical="center" wrapText="1"/>
    </xf>
    <xf numFmtId="44" fontId="24" fillId="2" borderId="41" xfId="16" applyFont="1" applyFill="1" applyBorder="1" applyAlignment="1">
      <alignment horizontal="center" vertical="center" wrapText="1"/>
    </xf>
    <xf numFmtId="44" fontId="24" fillId="2" borderId="26" xfId="16"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3" fontId="24" fillId="2" borderId="26" xfId="0" applyNumberFormat="1" applyFont="1" applyFill="1" applyBorder="1" applyAlignment="1">
      <alignment horizontal="center" vertical="center" wrapText="1"/>
    </xf>
    <xf numFmtId="44" fontId="24" fillId="2" borderId="26" xfId="0" applyNumberFormat="1" applyFont="1" applyFill="1" applyBorder="1" applyAlignment="1">
      <alignment horizontal="center" vertical="center" wrapText="1"/>
    </xf>
    <xf numFmtId="0" fontId="24" fillId="2" borderId="12" xfId="0" applyFont="1" applyFill="1" applyBorder="1" applyAlignment="1">
      <alignment horizontal="center" vertical="center" wrapText="1"/>
    </xf>
    <xf numFmtId="44" fontId="24" fillId="2" borderId="1" xfId="0" applyNumberFormat="1" applyFont="1" applyFill="1" applyBorder="1" applyAlignment="1">
      <alignment horizontal="center" vertical="center" wrapText="1"/>
    </xf>
    <xf numFmtId="0" fontId="48" fillId="0" borderId="2" xfId="0" applyFont="1" applyBorder="1" applyAlignment="1">
      <alignment horizontal="center" vertical="center" wrapText="1"/>
    </xf>
    <xf numFmtId="0" fontId="24" fillId="2" borderId="4" xfId="0" applyFont="1" applyFill="1" applyBorder="1" applyAlignment="1">
      <alignment horizontal="center" vertical="center" wrapText="1"/>
    </xf>
    <xf numFmtId="44" fontId="24" fillId="2" borderId="1" xfId="0" applyNumberFormat="1" applyFont="1" applyFill="1" applyBorder="1" applyAlignment="1">
      <alignment horizontal="center" vertical="center"/>
    </xf>
    <xf numFmtId="3" fontId="24" fillId="2" borderId="40" xfId="0" applyNumberFormat="1" applyFont="1" applyFill="1" applyBorder="1" applyAlignment="1">
      <alignment horizontal="center" vertical="center" wrapText="1"/>
    </xf>
    <xf numFmtId="3" fontId="24" fillId="2" borderId="2" xfId="0" applyNumberFormat="1" applyFont="1" applyFill="1" applyBorder="1" applyAlignment="1">
      <alignment horizontal="center" vertical="center" wrapText="1"/>
    </xf>
    <xf numFmtId="44" fontId="24" fillId="2" borderId="40" xfId="0" applyNumberFormat="1" applyFont="1" applyFill="1" applyBorder="1" applyAlignment="1">
      <alignment horizontal="center" vertical="center"/>
    </xf>
    <xf numFmtId="44" fontId="24" fillId="2" borderId="26" xfId="0" applyNumberFormat="1" applyFont="1" applyFill="1" applyBorder="1" applyAlignment="1">
      <alignment horizontal="center" vertical="center"/>
    </xf>
    <xf numFmtId="0" fontId="49" fillId="2" borderId="42"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9" fillId="2" borderId="0" xfId="0" applyFont="1" applyFill="1" applyAlignment="1">
      <alignment horizontal="center" vertical="center" wrapText="1"/>
    </xf>
    <xf numFmtId="0" fontId="50" fillId="0" borderId="2" xfId="1" applyFont="1" applyBorder="1" applyAlignment="1">
      <alignment horizontal="center" vertical="center" wrapText="1"/>
    </xf>
    <xf numFmtId="0" fontId="49" fillId="2" borderId="2" xfId="0" applyFont="1" applyFill="1" applyBorder="1" applyAlignment="1">
      <alignment horizontal="center" vertical="center" wrapText="1"/>
    </xf>
    <xf numFmtId="0" fontId="49" fillId="0" borderId="2" xfId="0" applyFont="1" applyBorder="1" applyAlignment="1">
      <alignment horizontal="center" vertical="center" wrapText="1"/>
    </xf>
    <xf numFmtId="44" fontId="49" fillId="2" borderId="40" xfId="16" applyFont="1" applyFill="1" applyBorder="1" applyAlignment="1">
      <alignment horizontal="center" vertical="center" wrapText="1"/>
    </xf>
    <xf numFmtId="44" fontId="49" fillId="2" borderId="40" xfId="0" applyNumberFormat="1" applyFont="1" applyFill="1" applyBorder="1" applyAlignment="1">
      <alignment horizontal="center" vertical="center"/>
    </xf>
    <xf numFmtId="44" fontId="49" fillId="2" borderId="1" xfId="0" applyNumberFormat="1" applyFont="1" applyFill="1" applyBorder="1" applyAlignment="1">
      <alignment horizontal="center" vertical="center"/>
    </xf>
    <xf numFmtId="3" fontId="48" fillId="2" borderId="2" xfId="0" applyNumberFormat="1" applyFont="1" applyFill="1" applyBorder="1" applyAlignment="1">
      <alignment horizontal="center" vertical="center" wrapText="1"/>
    </xf>
    <xf numFmtId="3" fontId="49" fillId="2" borderId="2" xfId="0" quotePrefix="1" applyNumberFormat="1" applyFont="1" applyFill="1" applyBorder="1" applyAlignment="1">
      <alignment horizontal="center" vertical="center" wrapText="1"/>
    </xf>
    <xf numFmtId="0" fontId="49" fillId="2" borderId="2" xfId="0" quotePrefix="1" applyFont="1" applyFill="1" applyBorder="1" applyAlignment="1">
      <alignment horizontal="center" vertical="center" wrapText="1"/>
    </xf>
    <xf numFmtId="44" fontId="49" fillId="2" borderId="2" xfId="0" applyNumberFormat="1" applyFont="1" applyFill="1" applyBorder="1" applyAlignment="1">
      <alignment horizontal="center" vertical="center"/>
    </xf>
    <xf numFmtId="44" fontId="49" fillId="2" borderId="26" xfId="16" applyFont="1" applyFill="1" applyBorder="1" applyAlignment="1">
      <alignment horizontal="center" vertical="center" wrapText="1"/>
    </xf>
    <xf numFmtId="3" fontId="24" fillId="2" borderId="4" xfId="0" applyNumberFormat="1" applyFont="1" applyFill="1" applyBorder="1" applyAlignment="1">
      <alignment horizontal="center" vertical="center" wrapText="1"/>
    </xf>
    <xf numFmtId="0" fontId="49" fillId="2" borderId="4" xfId="0" applyFont="1" applyFill="1" applyBorder="1" applyAlignment="1">
      <alignment horizontal="center" vertical="center" wrapText="1"/>
    </xf>
    <xf numFmtId="44" fontId="49" fillId="2" borderId="4" xfId="16" applyFont="1" applyFill="1" applyBorder="1" applyAlignment="1">
      <alignment horizontal="center" vertical="center" wrapText="1"/>
    </xf>
    <xf numFmtId="3" fontId="51" fillId="2"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0" fontId="51"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44" fontId="27" fillId="2" borderId="1" xfId="16" applyFont="1" applyFill="1" applyBorder="1" applyAlignment="1">
      <alignment horizontal="center" vertical="center" wrapText="1"/>
    </xf>
    <xf numFmtId="0" fontId="48" fillId="2" borderId="26" xfId="0" applyFont="1" applyFill="1" applyBorder="1" applyAlignment="1">
      <alignment horizontal="center" vertical="center" wrapText="1"/>
    </xf>
    <xf numFmtId="44" fontId="49" fillId="2" borderId="4" xfId="0" applyNumberFormat="1" applyFont="1" applyFill="1" applyBorder="1" applyAlignment="1">
      <alignment horizontal="center" vertical="center"/>
    </xf>
    <xf numFmtId="3" fontId="49" fillId="2" borderId="2" xfId="0" applyNumberFormat="1" applyFont="1" applyFill="1" applyBorder="1" applyAlignment="1">
      <alignment horizontal="center" vertical="center" wrapText="1"/>
    </xf>
    <xf numFmtId="0" fontId="49" fillId="2" borderId="1" xfId="0" quotePrefix="1" applyFont="1" applyFill="1" applyBorder="1" applyAlignment="1">
      <alignment horizontal="center" vertical="center" wrapText="1"/>
    </xf>
    <xf numFmtId="44" fontId="49" fillId="2" borderId="1" xfId="0" applyNumberFormat="1" applyFont="1" applyFill="1" applyBorder="1" applyAlignment="1">
      <alignment horizontal="center" vertical="center" wrapText="1"/>
    </xf>
    <xf numFmtId="44" fontId="49" fillId="0" borderId="1" xfId="0" applyNumberFormat="1" applyFont="1" applyBorder="1" applyAlignment="1">
      <alignment horizontal="center" vertical="center"/>
    </xf>
    <xf numFmtId="44" fontId="49" fillId="0" borderId="43" xfId="0" applyNumberFormat="1" applyFont="1" applyBorder="1" applyAlignment="1">
      <alignment horizontal="center" vertical="center"/>
    </xf>
    <xf numFmtId="0" fontId="49" fillId="0" borderId="2" xfId="1" applyFont="1" applyBorder="1" applyAlignment="1">
      <alignment horizontal="center" vertical="center" wrapText="1"/>
    </xf>
    <xf numFmtId="0" fontId="53" fillId="2" borderId="1" xfId="0" applyFont="1" applyFill="1" applyBorder="1" applyAlignment="1">
      <alignment horizontal="center" vertical="center" wrapText="1"/>
    </xf>
    <xf numFmtId="0" fontId="50" fillId="2" borderId="1" xfId="1" applyFont="1" applyFill="1" applyBorder="1" applyAlignment="1">
      <alignment horizontal="center" vertical="center" wrapText="1"/>
    </xf>
    <xf numFmtId="3" fontId="48" fillId="2" borderId="26" xfId="0" applyNumberFormat="1" applyFont="1" applyFill="1" applyBorder="1" applyAlignment="1">
      <alignment horizontal="center" vertical="center" wrapText="1"/>
    </xf>
    <xf numFmtId="44" fontId="48" fillId="2" borderId="1" xfId="16" applyFont="1" applyFill="1" applyBorder="1" applyAlignment="1">
      <alignment horizontal="center" vertical="center" wrapText="1"/>
    </xf>
    <xf numFmtId="44" fontId="24" fillId="2" borderId="1" xfId="16" applyFont="1" applyFill="1" applyBorder="1" applyAlignment="1">
      <alignment horizontal="center" vertical="center" wrapText="1"/>
    </xf>
    <xf numFmtId="44" fontId="24" fillId="2" borderId="40" xfId="16" applyFont="1" applyFill="1" applyBorder="1" applyAlignment="1">
      <alignment horizontal="center" vertical="center" wrapText="1"/>
    </xf>
    <xf numFmtId="0" fontId="13" fillId="0" borderId="26" xfId="0" applyFont="1" applyBorder="1" applyAlignment="1">
      <alignment horizontal="center" vertical="center" wrapText="1"/>
    </xf>
    <xf numFmtId="0" fontId="5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13" fillId="0" borderId="2" xfId="0" applyFont="1" applyBorder="1" applyAlignment="1">
      <alignment horizontal="center" vertical="center" wrapText="1"/>
    </xf>
    <xf numFmtId="44" fontId="13" fillId="2" borderId="1"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3" xfId="0" applyFont="1" applyBorder="1" applyAlignment="1">
      <alignment horizontal="center" vertical="center" wrapText="1"/>
    </xf>
    <xf numFmtId="44" fontId="13" fillId="2" borderId="1" xfId="0" applyNumberFormat="1" applyFont="1" applyFill="1" applyBorder="1" applyAlignment="1">
      <alignment horizontal="center" vertical="center"/>
    </xf>
    <xf numFmtId="44" fontId="13" fillId="2" borderId="4" xfId="0" applyNumberFormat="1" applyFont="1" applyFill="1" applyBorder="1" applyAlignment="1">
      <alignment horizontal="center" vertical="center"/>
    </xf>
    <xf numFmtId="0" fontId="54" fillId="0" borderId="40" xfId="0" applyFont="1" applyBorder="1" applyAlignment="1">
      <alignment horizontal="center" vertical="center" wrapText="1"/>
    </xf>
    <xf numFmtId="0" fontId="23" fillId="0" borderId="41" xfId="0" applyFont="1" applyBorder="1" applyAlignment="1">
      <alignment horizontal="center" vertical="center" wrapText="1"/>
    </xf>
    <xf numFmtId="44" fontId="13" fillId="2" borderId="4" xfId="0" applyNumberFormat="1" applyFont="1" applyFill="1" applyBorder="1" applyAlignment="1">
      <alignment horizontal="center" vertical="center" wrapText="1"/>
    </xf>
    <xf numFmtId="0" fontId="13" fillId="0" borderId="40" xfId="0" applyFont="1" applyBorder="1" applyAlignment="1">
      <alignment horizontal="center" vertical="center" wrapText="1"/>
    </xf>
    <xf numFmtId="44" fontId="13" fillId="2" borderId="40" xfId="0" applyNumberFormat="1" applyFont="1" applyFill="1" applyBorder="1" applyAlignment="1">
      <alignment horizontal="center" vertical="center"/>
    </xf>
    <xf numFmtId="44" fontId="13" fillId="2" borderId="26" xfId="0" applyNumberFormat="1" applyFont="1" applyFill="1" applyBorder="1" applyAlignment="1">
      <alignment horizontal="center" vertical="center"/>
    </xf>
    <xf numFmtId="0" fontId="13" fillId="0" borderId="41" xfId="0" applyFont="1" applyBorder="1" applyAlignment="1">
      <alignment horizontal="center" vertical="center" wrapText="1"/>
    </xf>
    <xf numFmtId="44" fontId="55" fillId="2" borderId="1" xfId="0" applyNumberFormat="1" applyFont="1" applyFill="1" applyBorder="1" applyAlignment="1">
      <alignment horizontal="center" vertical="center" wrapText="1"/>
    </xf>
    <xf numFmtId="44" fontId="13" fillId="2" borderId="41" xfId="0" applyNumberFormat="1" applyFont="1" applyFill="1" applyBorder="1" applyAlignment="1">
      <alignment horizontal="center" vertical="center"/>
    </xf>
    <xf numFmtId="0" fontId="54" fillId="0" borderId="41" xfId="0" applyFont="1" applyBorder="1" applyAlignment="1">
      <alignment horizontal="center" vertical="center" wrapText="1"/>
    </xf>
    <xf numFmtId="44" fontId="13" fillId="2" borderId="2" xfId="0" applyNumberFormat="1" applyFont="1" applyFill="1" applyBorder="1" applyAlignment="1">
      <alignment horizontal="center" vertical="center"/>
    </xf>
    <xf numFmtId="0" fontId="54" fillId="0" borderId="44" xfId="0" applyFont="1" applyBorder="1" applyAlignment="1">
      <alignment horizontal="center" vertical="center" wrapText="1"/>
    </xf>
    <xf numFmtId="0" fontId="54"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2" xfId="0" applyFont="1" applyBorder="1" applyAlignment="1">
      <alignment horizontal="center" vertical="center" wrapText="1"/>
    </xf>
    <xf numFmtId="44" fontId="13" fillId="2" borderId="45" xfId="0" applyNumberFormat="1" applyFont="1" applyFill="1" applyBorder="1" applyAlignment="1">
      <alignment horizontal="center" vertical="center"/>
    </xf>
    <xf numFmtId="44" fontId="13" fillId="2" borderId="22" xfId="0" applyNumberFormat="1" applyFont="1" applyFill="1" applyBorder="1" applyAlignment="1">
      <alignment horizontal="center" vertical="center"/>
    </xf>
    <xf numFmtId="44" fontId="13" fillId="2" borderId="21" xfId="0" applyNumberFormat="1" applyFont="1" applyFill="1" applyBorder="1" applyAlignment="1">
      <alignment horizontal="center" vertical="center"/>
    </xf>
    <xf numFmtId="44" fontId="13" fillId="2" borderId="46" xfId="0" applyNumberFormat="1" applyFont="1" applyFill="1" applyBorder="1" applyAlignment="1">
      <alignment horizontal="center" vertical="center"/>
    </xf>
    <xf numFmtId="0" fontId="54" fillId="0" borderId="40" xfId="0" applyFont="1" applyBorder="1" applyAlignment="1">
      <alignment horizontal="center" vertical="top" wrapText="1"/>
    </xf>
    <xf numFmtId="0" fontId="54" fillId="0" borderId="1" xfId="0" applyFont="1" applyBorder="1" applyAlignment="1">
      <alignment horizontal="center" vertical="top" wrapText="1"/>
    </xf>
    <xf numFmtId="0" fontId="54" fillId="0" borderId="26" xfId="0" applyFont="1" applyBorder="1" applyAlignment="1">
      <alignment horizontal="center" vertical="center" wrapText="1"/>
    </xf>
    <xf numFmtId="0" fontId="54" fillId="0" borderId="26" xfId="0" applyFont="1" applyBorder="1" applyAlignment="1">
      <alignment horizontal="center" vertical="top" wrapText="1"/>
    </xf>
    <xf numFmtId="0" fontId="54" fillId="0" borderId="28" xfId="0" applyFont="1" applyBorder="1" applyAlignment="1">
      <alignment horizontal="center" vertical="top" wrapText="1"/>
    </xf>
    <xf numFmtId="0" fontId="13" fillId="0" borderId="47" xfId="0" applyFont="1" applyBorder="1" applyAlignment="1">
      <alignment horizontal="center" vertical="center" wrapText="1"/>
    </xf>
    <xf numFmtId="0" fontId="13" fillId="0" borderId="0" xfId="0" applyFont="1" applyAlignment="1">
      <alignment horizontal="center" vertical="center" wrapText="1"/>
    </xf>
    <xf numFmtId="0" fontId="54" fillId="0" borderId="4" xfId="0" applyFont="1" applyBorder="1" applyAlignment="1">
      <alignment horizontal="center" vertical="top" wrapText="1"/>
    </xf>
    <xf numFmtId="0" fontId="23" fillId="0" borderId="1" xfId="0" applyFont="1" applyBorder="1" applyAlignment="1">
      <alignment horizontal="center" vertical="center" wrapText="1"/>
    </xf>
    <xf numFmtId="44" fontId="13" fillId="2" borderId="48" xfId="0" applyNumberFormat="1" applyFont="1" applyFill="1" applyBorder="1" applyAlignment="1">
      <alignment horizontal="center" vertical="center"/>
    </xf>
    <xf numFmtId="0" fontId="54" fillId="0" borderId="31" xfId="0" applyFont="1" applyBorder="1" applyAlignment="1">
      <alignment horizontal="center" vertical="center" wrapText="1"/>
    </xf>
    <xf numFmtId="44" fontId="13" fillId="2" borderId="25" xfId="0" applyNumberFormat="1" applyFont="1" applyFill="1" applyBorder="1" applyAlignment="1">
      <alignment horizontal="center" vertical="center"/>
    </xf>
    <xf numFmtId="0" fontId="13" fillId="0" borderId="2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8" xfId="0" applyFont="1" applyBorder="1" applyAlignment="1">
      <alignment horizontal="center" vertical="center" wrapText="1"/>
    </xf>
    <xf numFmtId="44" fontId="48" fillId="2" borderId="1" xfId="0" applyNumberFormat="1" applyFont="1" applyFill="1" applyBorder="1" applyAlignment="1">
      <alignment horizontal="center" vertical="center" wrapText="1"/>
    </xf>
    <xf numFmtId="3" fontId="49" fillId="2" borderId="31" xfId="0" applyNumberFormat="1" applyFont="1" applyFill="1" applyBorder="1" applyAlignment="1">
      <alignment horizontal="center" vertical="center" wrapText="1"/>
    </xf>
    <xf numFmtId="44" fontId="49" fillId="2" borderId="36" xfId="16" applyFont="1" applyFill="1" applyBorder="1" applyAlignment="1">
      <alignment horizontal="center" vertical="center" wrapText="1"/>
    </xf>
    <xf numFmtId="44" fontId="1" fillId="2" borderId="33" xfId="1" applyNumberFormat="1" applyFill="1" applyBorder="1" applyAlignment="1">
      <alignment horizontal="center" vertical="center" wrapText="1"/>
    </xf>
    <xf numFmtId="44" fontId="13" fillId="2" borderId="26" xfId="0" applyNumberFormat="1" applyFont="1" applyFill="1" applyBorder="1" applyAlignment="1">
      <alignment horizontal="center" vertical="center" wrapText="1"/>
    </xf>
    <xf numFmtId="44" fontId="11" fillId="2" borderId="1" xfId="0" applyNumberFormat="1" applyFont="1" applyFill="1" applyBorder="1" applyAlignment="1">
      <alignment horizontal="center" vertical="center"/>
    </xf>
    <xf numFmtId="44" fontId="35" fillId="17" borderId="18" xfId="6" applyNumberFormat="1" applyFont="1" applyFill="1" applyBorder="1" applyAlignment="1">
      <alignment horizontal="center" vertical="center" wrapText="1"/>
    </xf>
    <xf numFmtId="44" fontId="35" fillId="17" borderId="16" xfId="6" applyNumberFormat="1" applyFont="1" applyFill="1" applyBorder="1" applyAlignment="1">
      <alignment horizontal="center" vertical="center" wrapText="1"/>
    </xf>
    <xf numFmtId="44" fontId="35" fillId="17" borderId="17" xfId="6" applyNumberFormat="1" applyFont="1" applyFill="1" applyBorder="1" applyAlignment="1">
      <alignment horizontal="center" vertical="center" wrapText="1"/>
    </xf>
    <xf numFmtId="0" fontId="36" fillId="18" borderId="19" xfId="0" applyFont="1" applyFill="1" applyBorder="1" applyAlignment="1">
      <alignment horizontal="center" vertical="center" wrapText="1"/>
    </xf>
    <xf numFmtId="0" fontId="36" fillId="18" borderId="13" xfId="0" applyFont="1" applyFill="1" applyBorder="1" applyAlignment="1">
      <alignment horizontal="center" vertical="center" wrapText="1"/>
    </xf>
    <xf numFmtId="44" fontId="24" fillId="2" borderId="2" xfId="0" applyNumberFormat="1" applyFont="1" applyFill="1" applyBorder="1" applyAlignment="1">
      <alignment horizontal="center" vertical="center" wrapText="1"/>
    </xf>
    <xf numFmtId="44" fontId="24" fillId="2" borderId="2" xfId="16" applyFont="1" applyFill="1" applyBorder="1" applyAlignment="1">
      <alignment horizontal="center" vertical="center" wrapText="1"/>
    </xf>
    <xf numFmtId="44" fontId="33" fillId="0" borderId="38" xfId="0" applyNumberFormat="1" applyFont="1" applyBorder="1" applyAlignment="1">
      <alignment horizontal="center" vertical="center"/>
    </xf>
    <xf numFmtId="2" fontId="33" fillId="0" borderId="26" xfId="0" applyNumberFormat="1" applyFont="1" applyBorder="1" applyAlignment="1">
      <alignment horizontal="center" vertical="center"/>
    </xf>
    <xf numFmtId="43" fontId="33" fillId="0" borderId="26" xfId="13" applyFont="1" applyBorder="1" applyAlignment="1">
      <alignment horizontal="center" vertical="center"/>
    </xf>
    <xf numFmtId="0" fontId="34" fillId="12" borderId="26" xfId="11" applyFont="1" applyBorder="1" applyAlignment="1">
      <alignment horizontal="center" vertical="center"/>
    </xf>
    <xf numFmtId="44" fontId="35" fillId="2" borderId="0" xfId="6" applyNumberFormat="1" applyFont="1" applyFill="1" applyBorder="1" applyAlignment="1">
      <alignment horizontal="center" vertical="center" wrapText="1"/>
    </xf>
    <xf numFmtId="44" fontId="35" fillId="2" borderId="42" xfId="6" applyNumberFormat="1" applyFont="1" applyFill="1" applyBorder="1" applyAlignment="1">
      <alignment horizontal="center" vertical="center" wrapText="1"/>
    </xf>
    <xf numFmtId="164" fontId="33" fillId="0" borderId="6" xfId="0" applyNumberFormat="1" applyFont="1" applyBorder="1" applyAlignment="1">
      <alignment horizontal="center" vertical="center"/>
    </xf>
    <xf numFmtId="0" fontId="0" fillId="20" borderId="0" xfId="0" applyFill="1"/>
    <xf numFmtId="0" fontId="0" fillId="20" borderId="0" xfId="0" applyFill="1" applyAlignment="1">
      <alignment horizontal="center" vertical="center" wrapText="1"/>
    </xf>
    <xf numFmtId="44" fontId="0" fillId="20" borderId="0" xfId="0" applyNumberFormat="1" applyFill="1" applyAlignment="1">
      <alignment horizontal="center" vertical="center"/>
    </xf>
    <xf numFmtId="0" fontId="3" fillId="2" borderId="0" xfId="0" applyFont="1" applyFill="1"/>
    <xf numFmtId="0" fontId="0" fillId="0" borderId="42" xfId="0" applyBorder="1"/>
    <xf numFmtId="9" fontId="56" fillId="15" borderId="22" xfId="10" applyFont="1" applyFill="1" applyBorder="1" applyAlignment="1">
      <alignment horizontal="center" vertical="center"/>
    </xf>
    <xf numFmtId="43" fontId="33" fillId="0" borderId="4" xfId="13" applyFont="1" applyBorder="1" applyAlignment="1">
      <alignment vertical="center"/>
    </xf>
    <xf numFmtId="164" fontId="14" fillId="9" borderId="5" xfId="0" applyNumberFormat="1" applyFont="1" applyFill="1" applyBorder="1" applyAlignment="1">
      <alignment vertical="center"/>
    </xf>
    <xf numFmtId="44" fontId="39" fillId="14" borderId="14" xfId="12" quotePrefix="1" applyNumberFormat="1" applyFont="1" applyBorder="1" applyAlignment="1">
      <alignment horizontal="center" vertical="center" wrapText="1"/>
    </xf>
    <xf numFmtId="43" fontId="35" fillId="2" borderId="0" xfId="13" applyFont="1" applyFill="1" applyBorder="1" applyAlignment="1">
      <alignment horizontal="center" vertical="center" wrapText="1"/>
    </xf>
    <xf numFmtId="0" fontId="36" fillId="2" borderId="0" xfId="0" applyFont="1" applyFill="1" applyAlignment="1">
      <alignment vertical="center" wrapText="1"/>
    </xf>
    <xf numFmtId="0" fontId="36" fillId="2" borderId="42" xfId="0" applyFont="1" applyFill="1" applyBorder="1" applyAlignment="1">
      <alignment vertical="center" wrapText="1"/>
    </xf>
    <xf numFmtId="0" fontId="36" fillId="2" borderId="0" xfId="0" applyFont="1" applyFill="1" applyAlignment="1">
      <alignment horizontal="center" vertical="center" wrapText="1"/>
    </xf>
    <xf numFmtId="44" fontId="49" fillId="2" borderId="2" xfId="16" applyFont="1" applyFill="1" applyBorder="1" applyAlignment="1">
      <alignment horizontal="center" vertical="center" wrapText="1"/>
    </xf>
    <xf numFmtId="44" fontId="49" fillId="2" borderId="0" xfId="16" applyFont="1" applyFill="1" applyBorder="1" applyAlignment="1">
      <alignment horizontal="center" vertical="center" wrapText="1"/>
    </xf>
    <xf numFmtId="9" fontId="37" fillId="2" borderId="0" xfId="9" applyNumberFormat="1" applyFont="1" applyFill="1" applyBorder="1" applyAlignment="1">
      <alignment horizontal="center" vertical="center"/>
    </xf>
    <xf numFmtId="9" fontId="38" fillId="2" borderId="0" xfId="8" applyNumberFormat="1" applyFont="1" applyFill="1" applyBorder="1" applyAlignment="1">
      <alignment horizontal="center" vertical="center"/>
    </xf>
    <xf numFmtId="9" fontId="38" fillId="2" borderId="42" xfId="8" applyNumberFormat="1" applyFont="1" applyFill="1" applyBorder="1" applyAlignment="1">
      <alignment horizontal="center" vertical="center"/>
    </xf>
    <xf numFmtId="44" fontId="33" fillId="14" borderId="14" xfId="12" quotePrefix="1" applyNumberFormat="1" applyFont="1" applyBorder="1" applyAlignment="1">
      <alignment horizontal="center" vertical="center" wrapText="1"/>
    </xf>
    <xf numFmtId="0" fontId="30" fillId="2" borderId="0" xfId="0" applyFont="1" applyFill="1" applyAlignment="1">
      <alignment horizontal="center" vertical="center" wrapText="1"/>
    </xf>
    <xf numFmtId="44" fontId="29" fillId="2" borderId="0" xfId="6" applyNumberFormat="1" applyFont="1" applyFill="1" applyBorder="1" applyAlignment="1">
      <alignment horizontal="center" vertical="center" wrapText="1"/>
    </xf>
    <xf numFmtId="43" fontId="29" fillId="2" borderId="0" xfId="13" applyFont="1" applyFill="1" applyBorder="1" applyAlignment="1">
      <alignment horizontal="center" vertical="center" wrapText="1"/>
    </xf>
    <xf numFmtId="9" fontId="31" fillId="2" borderId="0" xfId="9" applyNumberFormat="1" applyFont="1" applyFill="1" applyBorder="1" applyAlignment="1">
      <alignment horizontal="center" vertical="center"/>
    </xf>
    <xf numFmtId="9" fontId="32" fillId="2" borderId="0" xfId="8" applyNumberFormat="1" applyFont="1" applyFill="1" applyBorder="1" applyAlignment="1">
      <alignment horizontal="center" vertical="center"/>
    </xf>
    <xf numFmtId="0" fontId="30" fillId="2" borderId="42" xfId="0" applyFont="1" applyFill="1" applyBorder="1" applyAlignment="1">
      <alignment horizontal="center" vertical="center" wrapText="1"/>
    </xf>
    <xf numFmtId="0" fontId="36" fillId="2" borderId="42" xfId="0" applyFont="1" applyFill="1" applyBorder="1" applyAlignment="1">
      <alignment horizontal="center" vertical="center" wrapText="1"/>
    </xf>
    <xf numFmtId="43" fontId="0" fillId="2" borderId="0" xfId="13" applyFont="1" applyFill="1" applyBorder="1"/>
    <xf numFmtId="44" fontId="33" fillId="2" borderId="0" xfId="0" applyNumberFormat="1" applyFont="1" applyFill="1" applyAlignment="1">
      <alignment horizontal="center" vertical="center"/>
    </xf>
    <xf numFmtId="2" fontId="33" fillId="2" borderId="0" xfId="0" applyNumberFormat="1" applyFont="1" applyFill="1" applyAlignment="1">
      <alignment horizontal="center" vertical="center"/>
    </xf>
    <xf numFmtId="43" fontId="33" fillId="2" borderId="0" xfId="13" applyFont="1" applyFill="1" applyBorder="1" applyAlignment="1">
      <alignment horizontal="center" vertical="center"/>
    </xf>
    <xf numFmtId="0" fontId="34" fillId="2" borderId="0" xfId="11" applyFont="1" applyFill="1" applyBorder="1" applyAlignment="1">
      <alignment horizontal="center" vertical="center"/>
    </xf>
    <xf numFmtId="44" fontId="33" fillId="2" borderId="0" xfId="12" applyNumberFormat="1" applyFont="1" applyFill="1" applyBorder="1" applyAlignment="1">
      <alignment horizontal="center" vertical="center" wrapText="1"/>
    </xf>
    <xf numFmtId="44" fontId="33" fillId="2" borderId="0" xfId="12" quotePrefix="1" applyNumberFormat="1" applyFont="1" applyFill="1" applyBorder="1" applyAlignment="1">
      <alignment horizontal="center" vertical="center" wrapText="1"/>
    </xf>
    <xf numFmtId="0" fontId="54" fillId="0" borderId="29" xfId="0" applyFont="1" applyBorder="1" applyAlignment="1">
      <alignment horizontal="center" vertical="center" wrapText="1"/>
    </xf>
    <xf numFmtId="44" fontId="13" fillId="2" borderId="30" xfId="0" applyNumberFormat="1" applyFont="1" applyFill="1" applyBorder="1" applyAlignment="1">
      <alignment horizontal="center" vertical="center"/>
    </xf>
    <xf numFmtId="44" fontId="11" fillId="2" borderId="40" xfId="0" applyNumberFormat="1" applyFont="1" applyFill="1" applyBorder="1" applyAlignment="1">
      <alignment horizontal="center" vertical="center"/>
    </xf>
    <xf numFmtId="44" fontId="13" fillId="2" borderId="12" xfId="0" applyNumberFormat="1" applyFont="1" applyFill="1" applyBorder="1" applyAlignment="1">
      <alignment horizontal="center" vertical="center"/>
    </xf>
    <xf numFmtId="44" fontId="24" fillId="2" borderId="49" xfId="16" applyFont="1" applyFill="1" applyBorder="1" applyAlignment="1">
      <alignment horizontal="center" vertical="center" wrapText="1"/>
    </xf>
    <xf numFmtId="44" fontId="24" fillId="2" borderId="50" xfId="16" applyFont="1" applyFill="1" applyBorder="1" applyAlignment="1">
      <alignment horizontal="center" vertical="center" wrapText="1"/>
    </xf>
    <xf numFmtId="44" fontId="24" fillId="2" borderId="12" xfId="16" applyFont="1" applyFill="1" applyBorder="1" applyAlignment="1">
      <alignment horizontal="center" vertical="center" wrapText="1"/>
    </xf>
    <xf numFmtId="44" fontId="24" fillId="2" borderId="51" xfId="16" applyFont="1" applyFill="1" applyBorder="1" applyAlignment="1">
      <alignment horizontal="center" vertical="center" wrapText="1"/>
    </xf>
    <xf numFmtId="0" fontId="0" fillId="2" borderId="42" xfId="0" applyFill="1" applyBorder="1"/>
    <xf numFmtId="9" fontId="57" fillId="15" borderId="21" xfId="10" applyFont="1" applyFill="1" applyBorder="1" applyAlignment="1">
      <alignment horizontal="center" vertical="center"/>
    </xf>
    <xf numFmtId="0" fontId="13" fillId="2" borderId="22" xfId="0" applyFont="1" applyFill="1" applyBorder="1" applyAlignment="1">
      <alignment horizontal="center" vertical="center" wrapText="1"/>
    </xf>
    <xf numFmtId="44" fontId="33" fillId="0" borderId="0" xfId="0" applyNumberFormat="1" applyFont="1" applyAlignment="1">
      <alignment horizontal="center" vertical="center"/>
    </xf>
    <xf numFmtId="2" fontId="33" fillId="0" borderId="0" xfId="0" applyNumberFormat="1" applyFont="1" applyAlignment="1">
      <alignment horizontal="center" vertical="center"/>
    </xf>
    <xf numFmtId="43" fontId="33" fillId="0" borderId="0" xfId="13" applyFont="1" applyBorder="1" applyAlignment="1">
      <alignment horizontal="center" vertical="center"/>
    </xf>
    <xf numFmtId="0" fontId="34" fillId="12" borderId="0" xfId="11" applyFont="1" applyBorder="1" applyAlignment="1">
      <alignment horizontal="center" vertical="center"/>
    </xf>
    <xf numFmtId="44" fontId="39" fillId="14" borderId="0" xfId="12" applyNumberFormat="1" applyFont="1" applyBorder="1" applyAlignment="1">
      <alignment horizontal="center" vertical="center" wrapText="1"/>
    </xf>
    <xf numFmtId="44" fontId="39" fillId="14" borderId="0" xfId="12" quotePrefix="1" applyNumberFormat="1" applyFont="1" applyBorder="1" applyAlignment="1">
      <alignment horizontal="center" vertical="center" wrapText="1"/>
    </xf>
    <xf numFmtId="3" fontId="48" fillId="2" borderId="12" xfId="0" applyNumberFormat="1" applyFont="1" applyFill="1" applyBorder="1" applyAlignment="1">
      <alignment horizontal="center" vertical="center" wrapText="1"/>
    </xf>
    <xf numFmtId="44" fontId="43" fillId="2" borderId="52" xfId="16" applyFont="1" applyFill="1" applyBorder="1" applyAlignment="1">
      <alignment horizontal="center" vertical="center" wrapText="1"/>
    </xf>
    <xf numFmtId="0" fontId="49" fillId="2" borderId="12" xfId="0" applyFont="1" applyFill="1" applyBorder="1" applyAlignment="1">
      <alignment horizontal="center" vertical="center" wrapText="1"/>
    </xf>
    <xf numFmtId="44" fontId="24" fillId="2" borderId="28" xfId="0" applyNumberFormat="1" applyFont="1" applyFill="1" applyBorder="1" applyAlignment="1">
      <alignment horizontal="center" vertical="center"/>
    </xf>
    <xf numFmtId="3" fontId="24" fillId="2" borderId="28" xfId="0" applyNumberFormat="1" applyFont="1" applyFill="1" applyBorder="1" applyAlignment="1">
      <alignment horizontal="center" vertical="center" wrapText="1"/>
    </xf>
    <xf numFmtId="0" fontId="48" fillId="2" borderId="29" xfId="0" applyFont="1" applyFill="1" applyBorder="1" applyAlignment="1">
      <alignment horizontal="center" vertical="center" wrapText="1"/>
    </xf>
    <xf numFmtId="0" fontId="30" fillId="18" borderId="19" xfId="0" applyFont="1" applyFill="1" applyBorder="1" applyAlignment="1">
      <alignment horizontal="center" vertical="center" wrapText="1"/>
    </xf>
    <xf numFmtId="0" fontId="30" fillId="18" borderId="13" xfId="0" applyFont="1" applyFill="1" applyBorder="1" applyAlignment="1">
      <alignment horizontal="center" vertical="center" wrapText="1"/>
    </xf>
    <xf numFmtId="8" fontId="0" fillId="0" borderId="0" xfId="0" applyNumberFormat="1"/>
    <xf numFmtId="0" fontId="0" fillId="0" borderId="53" xfId="0" applyBorder="1"/>
    <xf numFmtId="0" fontId="0" fillId="0" borderId="54" xfId="0" applyBorder="1"/>
    <xf numFmtId="8" fontId="0" fillId="0" borderId="54" xfId="0" applyNumberFormat="1" applyBorder="1"/>
    <xf numFmtId="0" fontId="0" fillId="0" borderId="56" xfId="0" applyBorder="1"/>
    <xf numFmtId="8" fontId="0" fillId="0" borderId="56" xfId="0" applyNumberFormat="1" applyBorder="1"/>
    <xf numFmtId="0" fontId="58" fillId="8" borderId="1" xfId="6" applyFont="1" applyBorder="1" applyAlignment="1">
      <alignment horizontal="center" vertical="center" wrapText="1"/>
    </xf>
    <xf numFmtId="4" fontId="0" fillId="0" borderId="17" xfId="0" applyNumberFormat="1" applyBorder="1"/>
    <xf numFmtId="4" fontId="0" fillId="0" borderId="55" xfId="0" applyNumberFormat="1" applyBorder="1"/>
    <xf numFmtId="4" fontId="0" fillId="0" borderId="56" xfId="0" applyNumberFormat="1" applyBorder="1"/>
    <xf numFmtId="4" fontId="0" fillId="0" borderId="10" xfId="0" applyNumberFormat="1" applyBorder="1"/>
    <xf numFmtId="44" fontId="59" fillId="15" borderId="28" xfId="0" applyNumberFormat="1" applyFont="1" applyFill="1" applyBorder="1" applyAlignment="1">
      <alignment horizontal="center" vertical="center" wrapText="1"/>
    </xf>
    <xf numFmtId="44" fontId="59" fillId="15" borderId="31" xfId="0" applyNumberFormat="1" applyFont="1" applyFill="1" applyBorder="1" applyAlignment="1">
      <alignment horizontal="center" vertical="center" wrapText="1"/>
    </xf>
    <xf numFmtId="9" fontId="14" fillId="15" borderId="22" xfId="10" applyFont="1" applyFill="1" applyBorder="1" applyAlignment="1">
      <alignment horizontal="center" vertical="center"/>
    </xf>
    <xf numFmtId="9" fontId="14" fillId="15" borderId="30" xfId="10" applyFont="1" applyFill="1" applyBorder="1" applyAlignment="1">
      <alignment horizontal="center" vertical="center"/>
    </xf>
    <xf numFmtId="0" fontId="13" fillId="2" borderId="57" xfId="0" applyFont="1" applyFill="1" applyBorder="1" applyAlignment="1">
      <alignment horizontal="center" vertical="center" wrapText="1"/>
    </xf>
    <xf numFmtId="44" fontId="24" fillId="2" borderId="2" xfId="0" applyNumberFormat="1" applyFont="1" applyFill="1" applyBorder="1" applyAlignment="1">
      <alignment horizontal="center" vertical="center"/>
    </xf>
    <xf numFmtId="44" fontId="13" fillId="2" borderId="35" xfId="16" applyFont="1" applyFill="1" applyBorder="1" applyAlignment="1">
      <alignment horizontal="center" vertical="center" wrapText="1"/>
    </xf>
    <xf numFmtId="44" fontId="43" fillId="2" borderId="36" xfId="16" applyFont="1" applyFill="1" applyBorder="1" applyAlignment="1">
      <alignment horizontal="center" vertical="center" wrapText="1"/>
    </xf>
    <xf numFmtId="44" fontId="13" fillId="2" borderId="58" xfId="16" applyFont="1" applyFill="1" applyBorder="1" applyAlignment="1">
      <alignment horizontal="center" vertical="center" wrapText="1"/>
    </xf>
    <xf numFmtId="0" fontId="13" fillId="2" borderId="50" xfId="0" applyFont="1" applyFill="1" applyBorder="1" applyAlignment="1">
      <alignment horizontal="center" vertical="center" wrapText="1"/>
    </xf>
    <xf numFmtId="44" fontId="43" fillId="2" borderId="59" xfId="16" applyFont="1" applyFill="1" applyBorder="1" applyAlignment="1">
      <alignment horizontal="center" vertical="center" wrapText="1"/>
    </xf>
    <xf numFmtId="44" fontId="14" fillId="15" borderId="31" xfId="0" applyNumberFormat="1" applyFont="1" applyFill="1" applyBorder="1" applyAlignment="1">
      <alignment horizontal="center" vertical="center" wrapText="1"/>
    </xf>
    <xf numFmtId="44" fontId="43" fillId="2" borderId="60" xfId="16" applyFont="1" applyFill="1" applyBorder="1" applyAlignment="1">
      <alignment horizontal="center" vertical="center" wrapText="1"/>
    </xf>
    <xf numFmtId="9" fontId="60" fillId="15" borderId="22" xfId="10" applyFont="1" applyFill="1" applyBorder="1" applyAlignment="1">
      <alignment horizontal="center" vertical="center"/>
    </xf>
    <xf numFmtId="0" fontId="61" fillId="15" borderId="28" xfId="0" applyFont="1" applyFill="1" applyBorder="1" applyAlignment="1">
      <alignment horizontal="center" vertical="center" wrapText="1"/>
    </xf>
    <xf numFmtId="9" fontId="62" fillId="15" borderId="22" xfId="10" applyFont="1" applyFill="1" applyBorder="1" applyAlignment="1">
      <alignment horizontal="center" vertical="center"/>
    </xf>
    <xf numFmtId="0" fontId="63" fillId="15" borderId="28" xfId="0" applyFont="1" applyFill="1" applyBorder="1" applyAlignment="1">
      <alignment horizontal="center" vertical="center" wrapText="1"/>
    </xf>
    <xf numFmtId="9" fontId="47" fillId="15" borderId="30" xfId="10" applyFont="1" applyFill="1" applyBorder="1" applyAlignment="1">
      <alignment horizontal="center" vertical="center"/>
    </xf>
    <xf numFmtId="44" fontId="63" fillId="15" borderId="31" xfId="0" applyNumberFormat="1" applyFont="1" applyFill="1" applyBorder="1" applyAlignment="1">
      <alignment horizontal="center" vertical="center" wrapText="1"/>
    </xf>
    <xf numFmtId="44" fontId="59" fillId="15" borderId="23" xfId="0" applyNumberFormat="1" applyFont="1" applyFill="1" applyBorder="1" applyAlignment="1">
      <alignment horizontal="center" vertical="center" wrapText="1"/>
    </xf>
    <xf numFmtId="44" fontId="44" fillId="2" borderId="58" xfId="16" applyFont="1" applyFill="1" applyBorder="1" applyAlignment="1">
      <alignment horizontal="center" vertical="center" wrapText="1"/>
    </xf>
    <xf numFmtId="0" fontId="49" fillId="2" borderId="43" xfId="0" applyFont="1" applyFill="1" applyBorder="1" applyAlignment="1">
      <alignment horizontal="center" vertical="center" wrapText="1"/>
    </xf>
    <xf numFmtId="0" fontId="36" fillId="0" borderId="0" xfId="0" applyFont="1" applyAlignment="1">
      <alignment vertical="center" wrapText="1"/>
    </xf>
    <xf numFmtId="44" fontId="35" fillId="0" borderId="0" xfId="6" applyNumberFormat="1" applyFont="1" applyFill="1" applyBorder="1" applyAlignment="1">
      <alignment horizontal="center" vertical="center" wrapText="1"/>
    </xf>
    <xf numFmtId="43" fontId="35" fillId="0" borderId="0" xfId="13" applyFont="1" applyFill="1" applyBorder="1" applyAlignment="1">
      <alignment horizontal="center" vertical="center" wrapText="1"/>
    </xf>
    <xf numFmtId="9" fontId="37" fillId="0" borderId="0" xfId="9" applyNumberFormat="1" applyFont="1" applyFill="1" applyBorder="1" applyAlignment="1">
      <alignment horizontal="center" vertical="center"/>
    </xf>
    <xf numFmtId="43" fontId="29" fillId="0" borderId="0" xfId="13" applyFont="1" applyFill="1" applyBorder="1" applyAlignment="1">
      <alignment horizontal="center" vertical="center" wrapText="1"/>
    </xf>
    <xf numFmtId="9" fontId="31" fillId="0" borderId="0" xfId="9" applyNumberFormat="1" applyFont="1" applyFill="1" applyBorder="1" applyAlignment="1">
      <alignment horizontal="center" vertical="center"/>
    </xf>
    <xf numFmtId="9" fontId="32" fillId="0" borderId="0" xfId="8" applyNumberFormat="1" applyFont="1" applyFill="1" applyBorder="1" applyAlignment="1">
      <alignment horizontal="center" vertical="center"/>
    </xf>
    <xf numFmtId="9" fontId="38" fillId="0" borderId="0" xfId="8" applyNumberFormat="1" applyFont="1" applyFill="1" applyBorder="1" applyAlignment="1">
      <alignment horizontal="center" vertical="center"/>
    </xf>
    <xf numFmtId="0" fontId="13" fillId="2" borderId="35" xfId="0" quotePrefix="1" applyFont="1" applyFill="1" applyBorder="1" applyAlignment="1">
      <alignment horizontal="center" vertical="center" wrapText="1"/>
    </xf>
    <xf numFmtId="44" fontId="49" fillId="2" borderId="61" xfId="0" applyNumberFormat="1" applyFont="1" applyFill="1" applyBorder="1" applyAlignment="1">
      <alignment horizontal="center" vertical="center"/>
    </xf>
    <xf numFmtId="3" fontId="48" fillId="2" borderId="43" xfId="0" applyNumberFormat="1" applyFont="1" applyFill="1" applyBorder="1" applyAlignment="1">
      <alignment horizontal="center" vertical="center" wrapText="1"/>
    </xf>
    <xf numFmtId="3" fontId="49" fillId="2" borderId="43" xfId="0" applyNumberFormat="1" applyFont="1" applyFill="1" applyBorder="1" applyAlignment="1">
      <alignment horizontal="center" vertical="center" wrapText="1"/>
    </xf>
    <xf numFmtId="0" fontId="49" fillId="2" borderId="28" xfId="0" applyFont="1" applyFill="1" applyBorder="1" applyAlignment="1">
      <alignment horizontal="center" vertical="center" wrapText="1"/>
    </xf>
    <xf numFmtId="44" fontId="49" fillId="2" borderId="61" xfId="16" applyFont="1" applyFill="1" applyBorder="1" applyAlignment="1">
      <alignment horizontal="center" vertical="center" wrapText="1"/>
    </xf>
    <xf numFmtId="0" fontId="48" fillId="2" borderId="4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6" xfId="0" applyFont="1" applyFill="1" applyBorder="1" applyAlignment="1">
      <alignment horizontal="center" vertical="center" wrapText="1"/>
    </xf>
    <xf numFmtId="44" fontId="42" fillId="2" borderId="52" xfId="16" applyFont="1" applyFill="1" applyBorder="1" applyAlignment="1">
      <alignment horizontal="center" vertical="center" wrapText="1"/>
    </xf>
    <xf numFmtId="44" fontId="14" fillId="15" borderId="26" xfId="0" applyNumberFormat="1" applyFont="1" applyFill="1" applyBorder="1" applyAlignment="1">
      <alignment horizontal="center" vertical="center" wrapText="1"/>
    </xf>
    <xf numFmtId="9" fontId="56" fillId="15" borderId="30" xfId="10" applyFont="1" applyFill="1" applyBorder="1" applyAlignment="1">
      <alignment horizontal="center" vertical="center"/>
    </xf>
    <xf numFmtId="164" fontId="14" fillId="9" borderId="28" xfId="0" applyNumberFormat="1" applyFont="1" applyFill="1" applyBorder="1" applyAlignment="1">
      <alignment vertical="center"/>
    </xf>
    <xf numFmtId="164" fontId="14" fillId="9" borderId="22" xfId="0" applyNumberFormat="1" applyFont="1" applyFill="1" applyBorder="1" applyAlignment="1">
      <alignment horizontal="right" vertical="center" wrapText="1"/>
    </xf>
    <xf numFmtId="164" fontId="14" fillId="9" borderId="24" xfId="0" applyNumberFormat="1" applyFont="1" applyFill="1" applyBorder="1" applyAlignment="1">
      <alignment horizontal="right" vertical="center" wrapText="1"/>
    </xf>
    <xf numFmtId="164" fontId="14" fillId="9" borderId="28" xfId="0" applyNumberFormat="1" applyFont="1" applyFill="1" applyBorder="1" applyAlignment="1">
      <alignment horizontal="right" vertical="center" wrapText="1"/>
    </xf>
    <xf numFmtId="0" fontId="36" fillId="18" borderId="19" xfId="0" applyFont="1" applyFill="1" applyBorder="1" applyAlignment="1">
      <alignment horizontal="center" vertical="center" wrapText="1"/>
    </xf>
    <xf numFmtId="0" fontId="36" fillId="18" borderId="13" xfId="0" applyFont="1" applyFill="1" applyBorder="1" applyAlignment="1">
      <alignment horizontal="center" vertical="center" wrapText="1"/>
    </xf>
    <xf numFmtId="44" fontId="35" fillId="17" borderId="18" xfId="6" applyNumberFormat="1" applyFont="1" applyFill="1" applyBorder="1" applyAlignment="1">
      <alignment horizontal="center" vertical="center" wrapText="1"/>
    </xf>
    <xf numFmtId="44" fontId="35" fillId="17" borderId="16" xfId="6" applyNumberFormat="1" applyFont="1" applyFill="1" applyBorder="1" applyAlignment="1">
      <alignment horizontal="center" vertical="center" wrapText="1"/>
    </xf>
    <xf numFmtId="44" fontId="35" fillId="17" borderId="17" xfId="6" applyNumberFormat="1" applyFont="1" applyFill="1" applyBorder="1" applyAlignment="1">
      <alignment horizontal="center" vertical="center" wrapText="1"/>
    </xf>
    <xf numFmtId="44" fontId="14" fillId="16" borderId="26" xfId="0" applyNumberFormat="1" applyFont="1" applyFill="1" applyBorder="1" applyAlignment="1">
      <alignment horizontal="center" vertical="center"/>
    </xf>
    <xf numFmtId="44" fontId="14" fillId="16" borderId="12" xfId="0" applyNumberFormat="1" applyFont="1" applyFill="1" applyBorder="1" applyAlignment="1">
      <alignment horizontal="center" vertical="center"/>
    </xf>
    <xf numFmtId="44" fontId="14" fillId="16" borderId="2" xfId="0" applyNumberFormat="1" applyFont="1" applyFill="1" applyBorder="1" applyAlignment="1">
      <alignment horizontal="center" vertical="center"/>
    </xf>
    <xf numFmtId="0" fontId="0" fillId="13" borderId="0" xfId="0" applyFill="1" applyAlignment="1">
      <alignment horizontal="center" vertical="top" wrapText="1"/>
    </xf>
    <xf numFmtId="0" fontId="0" fillId="13" borderId="11" xfId="0" applyFill="1" applyBorder="1" applyAlignment="1">
      <alignment horizontal="center" vertical="top" wrapText="1"/>
    </xf>
    <xf numFmtId="0" fontId="22" fillId="8" borderId="1" xfId="6" applyFont="1" applyBorder="1" applyAlignment="1">
      <alignment horizontal="center" vertical="center"/>
    </xf>
    <xf numFmtId="0" fontId="22" fillId="8" borderId="26" xfId="6" applyFont="1" applyBorder="1" applyAlignment="1">
      <alignment horizontal="center" vertical="center"/>
    </xf>
    <xf numFmtId="0" fontId="22" fillId="8" borderId="2" xfId="6" applyFont="1" applyBorder="1" applyAlignment="1">
      <alignment horizontal="center" vertical="center"/>
    </xf>
    <xf numFmtId="0" fontId="22" fillId="8" borderId="1" xfId="6" applyFont="1" applyBorder="1" applyAlignment="1">
      <alignment horizontal="center" vertical="center" wrapText="1"/>
    </xf>
    <xf numFmtId="0" fontId="22" fillId="8" borderId="26" xfId="6" applyFont="1" applyBorder="1" applyAlignment="1">
      <alignment horizontal="center" vertical="center" wrapText="1"/>
    </xf>
    <xf numFmtId="0" fontId="22" fillId="8" borderId="2" xfId="6" applyFont="1" applyBorder="1" applyAlignment="1">
      <alignment horizontal="center" vertical="center" wrapText="1"/>
    </xf>
    <xf numFmtId="9" fontId="22" fillId="8" borderId="26" xfId="6" applyNumberFormat="1" applyFont="1" applyBorder="1" applyAlignment="1">
      <alignment horizontal="center" vertical="center" wrapText="1"/>
    </xf>
    <xf numFmtId="9" fontId="22" fillId="8" borderId="2" xfId="6" applyNumberFormat="1" applyFont="1" applyBorder="1" applyAlignment="1">
      <alignment horizontal="center" vertical="center" wrapText="1"/>
    </xf>
    <xf numFmtId="9" fontId="22" fillId="8" borderId="23" xfId="6" applyNumberFormat="1" applyFont="1" applyBorder="1" applyAlignment="1">
      <alignment horizontal="center" vertical="center" wrapText="1"/>
    </xf>
    <xf numFmtId="9" fontId="22" fillId="8" borderId="0" xfId="6" applyNumberFormat="1" applyFont="1" applyBorder="1" applyAlignment="1">
      <alignment horizontal="center" vertical="center" wrapText="1"/>
    </xf>
    <xf numFmtId="44" fontId="22" fillId="8" borderId="1" xfId="6" applyNumberFormat="1" applyFont="1" applyBorder="1" applyAlignment="1">
      <alignment horizontal="center" vertical="center" wrapText="1"/>
    </xf>
    <xf numFmtId="0" fontId="11" fillId="2" borderId="26" xfId="0" applyFont="1" applyFill="1" applyBorder="1" applyAlignment="1">
      <alignment horizontal="center" vertical="center"/>
    </xf>
    <xf numFmtId="0" fontId="11" fillId="2" borderId="12" xfId="0" applyFont="1" applyFill="1" applyBorder="1" applyAlignment="1">
      <alignment horizontal="center" vertical="center"/>
    </xf>
    <xf numFmtId="0" fontId="12" fillId="7" borderId="2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2" xfId="0" applyFont="1" applyFill="1" applyBorder="1" applyAlignment="1">
      <alignment horizontal="center" vertical="center" wrapText="1"/>
    </xf>
    <xf numFmtId="3" fontId="11" fillId="2" borderId="26"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44" fontId="23" fillId="2" borderId="26" xfId="0" applyNumberFormat="1" applyFont="1" applyFill="1" applyBorder="1" applyAlignment="1">
      <alignment horizontal="center" vertical="center"/>
    </xf>
    <xf numFmtId="44" fontId="23" fillId="2" borderId="12" xfId="0" applyNumberFormat="1" applyFont="1" applyFill="1" applyBorder="1" applyAlignment="1">
      <alignment horizontal="center" vertical="center"/>
    </xf>
    <xf numFmtId="44" fontId="23" fillId="2" borderId="2" xfId="0" applyNumberFormat="1" applyFont="1" applyFill="1" applyBorder="1" applyAlignment="1">
      <alignment horizontal="center" vertical="center"/>
    </xf>
    <xf numFmtId="4" fontId="14" fillId="15" borderId="26" xfId="0" applyNumberFormat="1" applyFont="1" applyFill="1" applyBorder="1" applyAlignment="1">
      <alignment horizontal="center" vertical="center"/>
    </xf>
    <xf numFmtId="4" fontId="14" fillId="15" borderId="12" xfId="0" applyNumberFormat="1" applyFont="1" applyFill="1" applyBorder="1" applyAlignment="1">
      <alignment horizontal="center" vertical="center"/>
    </xf>
    <xf numFmtId="4" fontId="14" fillId="15" borderId="2" xfId="0" applyNumberFormat="1" applyFont="1" applyFill="1" applyBorder="1" applyAlignment="1">
      <alignment horizontal="center" vertical="center"/>
    </xf>
    <xf numFmtId="0" fontId="5" fillId="0" borderId="0" xfId="0" applyFont="1" applyAlignment="1">
      <alignment horizontal="center" vertical="top"/>
    </xf>
    <xf numFmtId="0" fontId="5" fillId="13" borderId="0" xfId="0" applyFont="1" applyFill="1" applyAlignment="1">
      <alignment horizontal="left" vertical="top" wrapText="1"/>
    </xf>
    <xf numFmtId="0" fontId="5" fillId="13" borderId="11" xfId="0" applyFont="1" applyFill="1" applyBorder="1" applyAlignment="1">
      <alignment horizontal="left" vertical="top" wrapText="1"/>
    </xf>
    <xf numFmtId="0" fontId="0" fillId="0" borderId="0" xfId="0" applyAlignment="1">
      <alignment horizontal="left" vertical="top" wrapText="1"/>
    </xf>
    <xf numFmtId="44" fontId="22" fillId="8" borderId="22" xfId="6" applyNumberFormat="1" applyFont="1" applyBorder="1" applyAlignment="1">
      <alignment horizontal="center" vertical="center" wrapText="1"/>
    </xf>
    <xf numFmtId="0" fontId="21" fillId="0" borderId="9" xfId="7" applyFont="1" applyAlignment="1">
      <alignment horizontal="center"/>
    </xf>
    <xf numFmtId="0" fontId="0" fillId="13" borderId="0" xfId="0" applyFill="1" applyAlignment="1">
      <alignment horizontal="left" vertical="top" wrapText="1"/>
    </xf>
    <xf numFmtId="164" fontId="14" fillId="9" borderId="32" xfId="0" applyNumberFormat="1" applyFont="1" applyFill="1" applyBorder="1" applyAlignment="1">
      <alignment horizontal="center" vertical="center"/>
    </xf>
    <xf numFmtId="164" fontId="14" fillId="9" borderId="24" xfId="0" applyNumberFormat="1" applyFont="1" applyFill="1" applyBorder="1" applyAlignment="1">
      <alignment horizontal="center" vertical="center"/>
    </xf>
    <xf numFmtId="44" fontId="26" fillId="0" borderId="0" xfId="6" applyNumberFormat="1" applyFont="1" applyFill="1" applyBorder="1" applyAlignment="1">
      <alignment horizontal="center" vertical="center" wrapText="1"/>
    </xf>
    <xf numFmtId="0" fontId="8" fillId="0" borderId="0" xfId="0" applyFont="1" applyAlignment="1">
      <alignment horizontal="center" vertical="center" wrapText="1"/>
    </xf>
    <xf numFmtId="164" fontId="14" fillId="9" borderId="30" xfId="0" applyNumberFormat="1" applyFont="1" applyFill="1" applyBorder="1" applyAlignment="1">
      <alignment horizontal="center" vertical="center" wrapText="1"/>
    </xf>
    <xf numFmtId="164" fontId="14" fillId="9" borderId="23" xfId="0" applyNumberFormat="1" applyFont="1" applyFill="1" applyBorder="1" applyAlignment="1">
      <alignment horizontal="center" vertical="center" wrapText="1"/>
    </xf>
    <xf numFmtId="164" fontId="14" fillId="9" borderId="24" xfId="0" applyNumberFormat="1" applyFont="1" applyFill="1" applyBorder="1" applyAlignment="1">
      <alignment horizontal="center" vertical="center" wrapText="1"/>
    </xf>
    <xf numFmtId="0" fontId="36" fillId="18" borderId="20" xfId="0" applyFont="1" applyFill="1" applyBorder="1" applyAlignment="1">
      <alignment horizontal="center" vertical="center" wrapText="1"/>
    </xf>
    <xf numFmtId="0" fontId="36" fillId="18" borderId="14" xfId="0" applyFont="1" applyFill="1" applyBorder="1" applyAlignment="1">
      <alignment horizontal="center" vertical="center" wrapText="1"/>
    </xf>
    <xf numFmtId="44" fontId="35" fillId="17" borderId="19" xfId="6" applyNumberFormat="1" applyFont="1" applyFill="1" applyBorder="1" applyAlignment="1">
      <alignment horizontal="center" vertical="center" wrapText="1"/>
    </xf>
    <xf numFmtId="44" fontId="35" fillId="17" borderId="42" xfId="6" applyNumberFormat="1" applyFont="1" applyFill="1" applyBorder="1" applyAlignment="1">
      <alignment horizontal="center" vertical="center" wrapText="1"/>
    </xf>
    <xf numFmtId="44" fontId="35" fillId="17" borderId="13" xfId="6" applyNumberFormat="1" applyFont="1" applyFill="1" applyBorder="1" applyAlignment="1">
      <alignment horizontal="center" vertical="center" wrapText="1"/>
    </xf>
    <xf numFmtId="44" fontId="35" fillId="17" borderId="20" xfId="6" applyNumberFormat="1" applyFont="1" applyFill="1" applyBorder="1" applyAlignment="1">
      <alignment horizontal="center" vertical="center" wrapText="1"/>
    </xf>
    <xf numFmtId="44" fontId="35" fillId="17" borderId="0" xfId="6" applyNumberFormat="1" applyFont="1" applyFill="1" applyBorder="1" applyAlignment="1">
      <alignment horizontal="center" vertical="center" wrapText="1"/>
    </xf>
    <xf numFmtId="44" fontId="35" fillId="17" borderId="14" xfId="6" applyNumberFormat="1" applyFont="1" applyFill="1" applyBorder="1" applyAlignment="1">
      <alignment horizontal="center" vertical="center" wrapText="1"/>
    </xf>
    <xf numFmtId="44" fontId="35" fillId="17" borderId="37" xfId="6" applyNumberFormat="1" applyFont="1" applyFill="1" applyBorder="1" applyAlignment="1">
      <alignment horizontal="center" vertical="center" wrapText="1"/>
    </xf>
    <xf numFmtId="44" fontId="35" fillId="17" borderId="3" xfId="6" applyNumberFormat="1" applyFont="1" applyFill="1" applyBorder="1" applyAlignment="1">
      <alignment horizontal="center" vertical="center" wrapText="1"/>
    </xf>
    <xf numFmtId="44" fontId="35" fillId="17" borderId="27" xfId="6" applyNumberFormat="1" applyFont="1" applyFill="1" applyBorder="1" applyAlignment="1">
      <alignment horizontal="center" vertical="center" wrapText="1"/>
    </xf>
    <xf numFmtId="164" fontId="14" fillId="9" borderId="22" xfId="0" applyNumberFormat="1" applyFont="1" applyFill="1" applyBorder="1" applyAlignment="1">
      <alignment horizontal="center" vertical="center" wrapText="1"/>
    </xf>
    <xf numFmtId="44" fontId="14" fillId="16" borderId="30" xfId="0" applyNumberFormat="1" applyFont="1" applyFill="1" applyBorder="1" applyAlignment="1">
      <alignment horizontal="center" vertical="center"/>
    </xf>
    <xf numFmtId="44" fontId="14" fillId="16" borderId="25" xfId="0" applyNumberFormat="1" applyFont="1" applyFill="1" applyBorder="1" applyAlignment="1">
      <alignment horizontal="center" vertical="center"/>
    </xf>
    <xf numFmtId="44" fontId="35" fillId="2" borderId="0" xfId="6" applyNumberFormat="1" applyFont="1" applyFill="1" applyBorder="1" applyAlignment="1">
      <alignment horizontal="center" vertical="center" wrapText="1"/>
    </xf>
    <xf numFmtId="0" fontId="36" fillId="2" borderId="0" xfId="0" applyFont="1" applyFill="1" applyAlignment="1">
      <alignment horizontal="center" vertical="center" wrapText="1"/>
    </xf>
    <xf numFmtId="44" fontId="35" fillId="0" borderId="0" xfId="6" applyNumberFormat="1" applyFont="1" applyFill="1" applyBorder="1" applyAlignment="1">
      <alignment horizontal="center" vertical="center" wrapText="1"/>
    </xf>
    <xf numFmtId="4" fontId="14" fillId="2" borderId="26" xfId="0" applyNumberFormat="1" applyFont="1" applyFill="1" applyBorder="1" applyAlignment="1">
      <alignment horizontal="center" vertical="center"/>
    </xf>
    <xf numFmtId="4" fontId="14" fillId="2" borderId="12" xfId="0" applyNumberFormat="1" applyFont="1" applyFill="1" applyBorder="1" applyAlignment="1">
      <alignment horizontal="center" vertical="center"/>
    </xf>
    <xf numFmtId="44" fontId="29" fillId="0" borderId="0" xfId="6"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18" borderId="19" xfId="0" applyFont="1" applyFill="1" applyBorder="1" applyAlignment="1">
      <alignment horizontal="center" vertical="center" wrapText="1"/>
    </xf>
    <xf numFmtId="0" fontId="30" fillId="18" borderId="13" xfId="0" applyFont="1" applyFill="1" applyBorder="1" applyAlignment="1">
      <alignment horizontal="center" vertical="center" wrapText="1"/>
    </xf>
    <xf numFmtId="4" fontId="14" fillId="15" borderId="26" xfId="0" applyNumberFormat="1" applyFont="1" applyFill="1" applyBorder="1" applyAlignment="1">
      <alignment horizontal="center" vertical="center" wrapText="1"/>
    </xf>
    <xf numFmtId="4" fontId="14" fillId="15" borderId="12" xfId="0" applyNumberFormat="1" applyFont="1" applyFill="1" applyBorder="1" applyAlignment="1">
      <alignment horizontal="center" vertical="center" wrapText="1"/>
    </xf>
    <xf numFmtId="44" fontId="29" fillId="17" borderId="18" xfId="6" applyNumberFormat="1" applyFont="1" applyFill="1" applyBorder="1" applyAlignment="1">
      <alignment horizontal="center" vertical="center" wrapText="1"/>
    </xf>
    <xf numFmtId="44" fontId="29" fillId="17" borderId="16" xfId="6" applyNumberFormat="1" applyFont="1" applyFill="1" applyBorder="1" applyAlignment="1">
      <alignment horizontal="center" vertical="center" wrapText="1"/>
    </xf>
    <xf numFmtId="44" fontId="29" fillId="17" borderId="17" xfId="6" applyNumberFormat="1" applyFont="1" applyFill="1" applyBorder="1" applyAlignment="1">
      <alignment horizontal="center" vertical="center" wrapText="1"/>
    </xf>
    <xf numFmtId="44" fontId="14" fillId="16" borderId="21" xfId="0" applyNumberFormat="1" applyFont="1" applyFill="1" applyBorder="1" applyAlignment="1">
      <alignment horizontal="center" vertical="center"/>
    </xf>
    <xf numFmtId="0" fontId="30" fillId="2" borderId="0" xfId="0" applyFont="1" applyFill="1" applyAlignment="1">
      <alignment horizontal="center" vertical="center" wrapText="1"/>
    </xf>
    <xf numFmtId="44" fontId="29" fillId="2" borderId="0" xfId="6" applyNumberFormat="1" applyFont="1" applyFill="1" applyBorder="1" applyAlignment="1">
      <alignment horizontal="center" vertical="center" wrapText="1"/>
    </xf>
    <xf numFmtId="4" fontId="14" fillId="15" borderId="2" xfId="0" applyNumberFormat="1" applyFont="1" applyFill="1" applyBorder="1" applyAlignment="1">
      <alignment horizontal="center" vertical="center" wrapText="1"/>
    </xf>
    <xf numFmtId="3" fontId="11" fillId="2" borderId="30" xfId="0" applyNumberFormat="1" applyFont="1" applyFill="1" applyBorder="1" applyAlignment="1">
      <alignment horizontal="center" vertical="center" wrapText="1"/>
    </xf>
    <xf numFmtId="3" fontId="11" fillId="2" borderId="25"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2" fillId="7"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3" fontId="11" fillId="2" borderId="21" xfId="0" applyNumberFormat="1" applyFont="1" applyFill="1" applyBorder="1" applyAlignment="1">
      <alignment horizontal="center" vertical="center" wrapText="1"/>
    </xf>
    <xf numFmtId="0" fontId="22" fillId="8" borderId="48" xfId="6" applyFont="1" applyBorder="1" applyAlignment="1">
      <alignment horizontal="center" vertical="center" wrapText="1"/>
    </xf>
    <xf numFmtId="0" fontId="22" fillId="8" borderId="47" xfId="6"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3" fillId="6" borderId="2" xfId="0" applyFont="1" applyFill="1" applyBorder="1" applyAlignment="1">
      <alignment horizontal="center"/>
    </xf>
  </cellXfs>
  <cellStyles count="17">
    <cellStyle name="20% - Ênfase4" xfId="12" builtinId="42"/>
    <cellStyle name="Bom" xfId="8" builtinId="26"/>
    <cellStyle name="Ênfase2" xfId="6" builtinId="33"/>
    <cellStyle name="Estilo 1" xfId="14" xr:uid="{FE3AD78E-A785-4E7B-AF59-A7A1637D7462}"/>
    <cellStyle name="Hiperlink" xfId="1" builtinId="8"/>
    <cellStyle name="Moeda" xfId="16" builtinId="4"/>
    <cellStyle name="Moeda 2" xfId="15" xr:uid="{86A4BA49-E73E-4F81-8EA1-A1D24B48D093}"/>
    <cellStyle name="Neutro" xfId="9" builtinId="28"/>
    <cellStyle name="Normal" xfId="0" builtinId="0"/>
    <cellStyle name="Normal 2" xfId="3" xr:uid="{00000000-0005-0000-0000-000009000000}"/>
    <cellStyle name="Porcentagem" xfId="10" builtinId="5"/>
    <cellStyle name="Porcentagem 2" xfId="5" xr:uid="{00000000-0005-0000-0000-00000B000000}"/>
    <cellStyle name="Porcentagem 3" xfId="4" xr:uid="{00000000-0005-0000-0000-00000C000000}"/>
    <cellStyle name="Ruim" xfId="11" builtinId="27"/>
    <cellStyle name="Título 1" xfId="7" builtinId="16"/>
    <cellStyle name="Vírgula" xfId="13" builtinId="3"/>
    <cellStyle name="Vírgula 2" xfId="2" xr:uid="{00000000-0005-0000-0000-000011000000}"/>
  </cellStyles>
  <dxfs count="2029">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theme="6" tint="-0.24994659260841701"/>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rgb="FFC00000"/>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theme="6"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ill>
        <patternFill>
          <bgColor theme="8" tint="0.79998168889431442"/>
        </patternFill>
      </fill>
    </dxf>
    <dxf>
      <font>
        <color rgb="FF9C0006"/>
      </font>
    </dxf>
    <dxf>
      <font>
        <color rgb="FFC00000"/>
      </font>
    </dxf>
    <dxf>
      <font>
        <color theme="9" tint="-0.24994659260841701"/>
      </font>
    </dxf>
    <dxf>
      <font>
        <color rgb="FFFF0000"/>
      </font>
    </dxf>
    <dxf>
      <font>
        <color rgb="FFFF0000"/>
      </font>
    </dxf>
    <dxf>
      <font>
        <color rgb="FF9C0006"/>
      </font>
    </dxf>
    <dxf>
      <font>
        <color rgb="FFC00000"/>
      </font>
    </dxf>
    <dxf>
      <font>
        <color rgb="FFFF0000"/>
      </font>
    </dxf>
    <dxf>
      <font>
        <color rgb="FFFF0000"/>
      </font>
    </dxf>
    <dxf>
      <font>
        <color theme="9" tint="-0.24994659260841701"/>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C00000"/>
      </font>
    </dxf>
    <dxf>
      <font>
        <color rgb="FF9C0006"/>
      </font>
    </dxf>
    <dxf>
      <font>
        <color rgb="FFFF0000"/>
      </font>
    </dxf>
    <dxf>
      <font>
        <color rgb="FF9C0006"/>
      </font>
    </dxf>
    <dxf>
      <font>
        <color rgb="FFC00000"/>
      </font>
    </dxf>
    <dxf>
      <font>
        <color theme="9" tint="-0.24994659260841701"/>
      </font>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ill>
        <patternFill>
          <bgColor theme="8" tint="0.79998168889431442"/>
        </patternFill>
      </fill>
    </dxf>
    <dxf>
      <font>
        <color rgb="FF9C0006"/>
      </font>
    </dxf>
    <dxf>
      <font>
        <color rgb="FFC00000"/>
      </font>
    </dxf>
    <dxf>
      <fill>
        <patternFill>
          <bgColor theme="8" tint="0.79998168889431442"/>
        </patternFill>
      </fill>
    </dxf>
    <dxf>
      <font>
        <color rgb="FFC00000"/>
      </font>
    </dxf>
    <dxf>
      <font>
        <color rgb="FF9C0006"/>
      </font>
    </dxf>
    <dxf>
      <font>
        <color theme="9" tint="-0.24994659260841701"/>
      </font>
    </dxf>
    <dxf>
      <font>
        <color rgb="FFFF0000"/>
      </font>
    </dxf>
    <dxf>
      <font>
        <color rgb="FF006100"/>
      </font>
      <fill>
        <patternFill>
          <bgColor rgb="FFC6EFCE"/>
        </patternFill>
      </fill>
    </dxf>
    <dxf>
      <font>
        <color theme="9" tint="-0.24994659260841701"/>
      </font>
    </dxf>
    <dxf>
      <font>
        <color rgb="FFFF0000"/>
      </font>
    </dxf>
    <dxf>
      <font>
        <color rgb="FFFF0000"/>
      </font>
    </dxf>
    <dxf>
      <font>
        <color rgb="FF006100"/>
      </font>
      <fill>
        <patternFill>
          <bgColor rgb="FFC6EFCE"/>
        </patternFill>
      </fill>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theme="6" tint="-0.24994659260841701"/>
      </font>
    </dxf>
    <dxf>
      <font>
        <color rgb="FFC00000"/>
      </font>
    </dxf>
    <dxf>
      <font>
        <color rgb="FFC00000"/>
      </font>
    </dxf>
    <dxf>
      <font>
        <color rgb="FFC00000"/>
      </font>
    </dxf>
    <dxf>
      <font>
        <color rgb="FF9C0006"/>
      </font>
    </dxf>
    <dxf>
      <fill>
        <patternFill>
          <bgColor theme="8" tint="0.79998168889431442"/>
        </patternFill>
      </fill>
    </dxf>
    <dxf>
      <font>
        <color rgb="FFC00000"/>
      </font>
    </dxf>
    <dxf>
      <font>
        <color rgb="FFC00000"/>
      </font>
    </dxf>
    <dxf>
      <font>
        <color theme="9" tint="-0.24994659260841701"/>
      </font>
    </dxf>
    <dxf>
      <font>
        <color rgb="FFFF0000"/>
      </font>
    </dxf>
    <dxf>
      <font>
        <color rgb="FF9C0006"/>
      </font>
    </dxf>
    <dxf>
      <font>
        <color rgb="FF006100"/>
      </font>
      <fill>
        <patternFill>
          <bgColor rgb="FFC6EFCE"/>
        </patternFill>
      </fill>
    </dxf>
    <dxf>
      <font>
        <color theme="9" tint="-0.24994659260841701"/>
      </font>
    </dxf>
    <dxf>
      <font>
        <color rgb="FFFF0000"/>
      </font>
    </dxf>
    <dxf>
      <font>
        <color rgb="FFFF0000"/>
      </font>
    </dxf>
    <dxf>
      <font>
        <color rgb="FFC00000"/>
      </font>
    </dxf>
    <dxf>
      <font>
        <color rgb="FF9C0006"/>
      </font>
    </dxf>
    <dxf>
      <font>
        <color rgb="FF006100"/>
      </font>
      <fill>
        <patternFill>
          <bgColor rgb="FFC6EFCE"/>
        </patternFill>
      </fill>
    </dxf>
    <dxf>
      <fill>
        <patternFill>
          <bgColor theme="8" tint="0.79998168889431442"/>
        </patternFill>
      </fill>
    </dxf>
    <dxf>
      <font>
        <color theme="9" tint="-0.24994659260841701"/>
      </font>
    </dxf>
    <dxf>
      <font>
        <color rgb="FFFF0000"/>
      </font>
    </dxf>
    <dxf>
      <font>
        <color rgb="FFFF0000"/>
      </font>
    </dxf>
    <dxf>
      <fill>
        <patternFill>
          <bgColor theme="8" tint="0.79998168889431442"/>
        </patternFill>
      </fill>
    </dxf>
    <dxf>
      <font>
        <color rgb="FFC00000"/>
      </font>
    </dxf>
    <dxf>
      <font>
        <color rgb="FF9C0006"/>
      </font>
    </dxf>
    <dxf>
      <font>
        <color rgb="FFC00000"/>
      </font>
    </dxf>
    <dxf>
      <font>
        <color rgb="FF006100"/>
      </font>
      <fill>
        <patternFill>
          <bgColor rgb="FFC6EFCE"/>
        </patternFill>
      </fill>
    </dxf>
    <dxf>
      <fill>
        <patternFill>
          <bgColor theme="8" tint="0.79998168889431442"/>
        </patternFill>
      </fill>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theme="9" tint="-0.24994659260841701"/>
      </font>
    </dxf>
    <dxf>
      <font>
        <color rgb="FF9C0006"/>
      </font>
    </dxf>
    <dxf>
      <font>
        <color theme="9" tint="-0.24994659260841701"/>
      </font>
    </dxf>
    <dxf>
      <font>
        <color rgb="FFFF0000"/>
      </font>
    </dxf>
    <dxf>
      <font>
        <color rgb="FFFF0000"/>
      </font>
    </dxf>
    <dxf>
      <font>
        <color rgb="FFFF0000"/>
      </font>
    </dxf>
    <dxf>
      <font>
        <color rgb="FFFF0000"/>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FF0000"/>
      </font>
    </dxf>
    <dxf>
      <font>
        <color rgb="FFFF0000"/>
      </font>
    </dxf>
    <dxf>
      <font>
        <color theme="9" tint="-0.24994659260841701"/>
      </font>
    </dxf>
    <dxf>
      <font>
        <color theme="9" tint="-0.24994659260841701"/>
      </font>
    </dxf>
    <dxf>
      <font>
        <color rgb="FFFF0000"/>
      </font>
    </dxf>
    <dxf>
      <font>
        <color rgb="FFFF0000"/>
      </font>
    </dxf>
    <dxf>
      <font>
        <color rgb="FFC00000"/>
      </font>
    </dxf>
    <dxf>
      <font>
        <color rgb="FF9C0006"/>
      </font>
    </dxf>
    <dxf>
      <font>
        <color rgb="FFFF0000"/>
      </font>
    </dxf>
    <dxf>
      <font>
        <color rgb="FFFF0000"/>
      </font>
    </dxf>
    <dxf>
      <font>
        <color rgb="FFC00000"/>
      </font>
    </dxf>
    <dxf>
      <font>
        <color rgb="FF9C0006"/>
      </font>
    </dxf>
    <dxf>
      <font>
        <color rgb="FFFF0000"/>
      </font>
    </dxf>
    <dxf>
      <font>
        <color theme="9" tint="-0.24994659260841701"/>
      </font>
    </dxf>
    <dxf>
      <font>
        <color rgb="FFFF0000"/>
      </font>
    </dxf>
    <dxf>
      <font>
        <color theme="9" tint="-0.24994659260841701"/>
      </font>
    </dxf>
    <dxf>
      <font>
        <color rgb="FFFF0000"/>
      </font>
    </dxf>
    <dxf>
      <font>
        <color rgb="FFFF0000"/>
      </font>
    </dxf>
    <dxf>
      <font>
        <color rgb="FFC00000"/>
      </font>
    </dxf>
    <dxf>
      <font>
        <color rgb="FF9C0006"/>
      </font>
    </dxf>
    <dxf>
      <font>
        <color theme="9" tint="-0.24994659260841701"/>
      </font>
    </dxf>
    <dxf>
      <font>
        <color rgb="FFFF0000"/>
      </font>
    </dxf>
    <dxf>
      <font>
        <color rgb="FFFF0000"/>
      </font>
    </dxf>
    <dxf>
      <font>
        <color rgb="FFFF0000"/>
      </font>
    </dxf>
    <dxf>
      <font>
        <color rgb="FF9C0006"/>
      </font>
    </dxf>
    <dxf>
      <font>
        <color rgb="FFC0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9C0006"/>
      </font>
    </dxf>
    <dxf>
      <fill>
        <patternFill>
          <bgColor theme="8" tint="0.79998168889431442"/>
        </patternFill>
      </fill>
    </dxf>
    <dxf>
      <font>
        <color rgb="FFFF0000"/>
      </font>
    </dxf>
    <dxf>
      <fill>
        <patternFill>
          <bgColor theme="8" tint="0.79998168889431442"/>
        </patternFill>
      </fill>
    </dxf>
    <dxf>
      <font>
        <color rgb="FFC00000"/>
      </font>
    </dxf>
    <dxf>
      <font>
        <color rgb="FF9C0006"/>
      </font>
    </dxf>
    <dxf>
      <font>
        <color rgb="FFC00000"/>
      </font>
    </dxf>
    <dxf>
      <fill>
        <patternFill>
          <bgColor theme="8" tint="0.79998168889431442"/>
        </patternFill>
      </fill>
    </dxf>
    <dxf>
      <font>
        <color rgb="FF9C0006"/>
      </font>
    </dxf>
    <dxf>
      <font>
        <color rgb="FFC00000"/>
      </font>
    </dxf>
    <dxf>
      <font>
        <color rgb="FF9C0006"/>
      </font>
    </dxf>
    <dxf>
      <fill>
        <patternFill>
          <bgColor theme="8" tint="0.79998168889431442"/>
        </patternFill>
      </fill>
    </dxf>
    <dxf>
      <font>
        <color rgb="FFFF0000"/>
      </font>
    </dxf>
    <dxf>
      <font>
        <color rgb="FFC00000"/>
      </font>
    </dxf>
    <dxf>
      <font>
        <color theme="9" tint="-0.24994659260841701"/>
      </font>
    </dxf>
    <dxf>
      <font>
        <color rgb="FF9C0006"/>
      </font>
    </dxf>
    <dxf>
      <fill>
        <patternFill>
          <bgColor theme="8" tint="0.79998168889431442"/>
        </patternFill>
      </fill>
    </dxf>
    <dxf>
      <font>
        <color rgb="FF9C0006"/>
      </font>
    </dxf>
    <dxf>
      <font>
        <color rgb="FFC00000"/>
      </font>
    </dxf>
    <dxf>
      <fill>
        <patternFill>
          <bgColor theme="8" tint="0.79998168889431442"/>
        </patternFill>
      </fill>
    </dxf>
    <dxf>
      <font>
        <color rgb="FFC00000"/>
      </font>
    </dxf>
    <dxf>
      <font>
        <color rgb="FF9C0006"/>
      </font>
    </dxf>
    <dxf>
      <fill>
        <patternFill>
          <bgColor theme="8" tint="0.79998168889431442"/>
        </patternFill>
      </fill>
    </dxf>
    <dxf>
      <font>
        <color theme="9" tint="-0.24994659260841701"/>
      </font>
    </dxf>
    <dxf>
      <font>
        <color rgb="FFFF0000"/>
      </font>
    </dxf>
    <dxf>
      <font>
        <color rgb="FFFF0000"/>
      </font>
    </dxf>
    <dxf>
      <font>
        <color rgb="FF006100"/>
      </font>
      <fill>
        <patternFill>
          <bgColor rgb="FFC6EFCE"/>
        </patternFill>
      </fill>
    </dxf>
    <dxf>
      <font>
        <color theme="9" tint="-0.24994659260841701"/>
      </font>
    </dxf>
    <dxf>
      <font>
        <color rgb="FFFF0000"/>
      </font>
    </dxf>
    <dxf>
      <font>
        <color rgb="FF006100"/>
      </font>
      <fill>
        <patternFill>
          <bgColor rgb="FFC6EFCE"/>
        </patternFill>
      </fill>
    </dxf>
    <dxf>
      <font>
        <color rgb="FFFF0000"/>
      </font>
    </dxf>
    <dxf>
      <font>
        <color rgb="FFFF0000"/>
      </font>
    </dxf>
    <dxf>
      <font>
        <color rgb="FFFF0000"/>
      </font>
    </dxf>
    <dxf>
      <font>
        <color theme="9" tint="-0.24994659260841701"/>
      </font>
    </dxf>
    <dxf>
      <font>
        <color rgb="FF006100"/>
      </font>
      <fill>
        <patternFill>
          <bgColor rgb="FFC6EFCE"/>
        </patternFill>
      </fill>
    </dxf>
    <dxf>
      <font>
        <color theme="9" tint="-0.24994659260841701"/>
      </font>
    </dxf>
    <dxf>
      <font>
        <color rgb="FF006100"/>
      </font>
      <fill>
        <patternFill>
          <bgColor rgb="FFC6EFCE"/>
        </patternFill>
      </fill>
    </dxf>
    <dxf>
      <font>
        <color rgb="FFFF0000"/>
      </font>
    </dxf>
    <dxf>
      <font>
        <color rgb="FFFF0000"/>
      </font>
    </dxf>
    <dxf>
      <font>
        <color rgb="FFFF0000"/>
      </font>
    </dxf>
    <dxf>
      <font>
        <color rgb="FF006100"/>
      </font>
      <fill>
        <patternFill>
          <bgColor rgb="FFC6EFCE"/>
        </patternFill>
      </fill>
    </dxf>
    <dxf>
      <font>
        <color theme="9" tint="-0.24994659260841701"/>
      </font>
    </dxf>
    <dxf>
      <font>
        <color rgb="FF006100"/>
      </font>
      <fill>
        <patternFill>
          <bgColor rgb="FFC6EFCE"/>
        </patternFill>
      </fill>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6" tint="-0.24994659260841701"/>
      </font>
    </dxf>
    <dxf>
      <font>
        <color rgb="FFC00000"/>
      </font>
    </dxf>
    <dxf>
      <font>
        <color rgb="FFC00000"/>
      </font>
    </dxf>
    <dxf>
      <font>
        <color rgb="FFC00000"/>
      </font>
    </dxf>
    <dxf>
      <font>
        <color rgb="FFC00000"/>
      </font>
    </dxf>
    <dxf>
      <font>
        <color rgb="FF9C0006"/>
      </font>
    </dxf>
    <dxf>
      <fill>
        <patternFill>
          <bgColor theme="8" tint="0.79998168889431442"/>
        </patternFill>
      </fill>
    </dxf>
    <dxf>
      <font>
        <color rgb="FFC00000"/>
      </font>
    </dxf>
    <dxf>
      <font>
        <color rgb="FFC00000"/>
      </font>
    </dxf>
    <dxf>
      <font>
        <color theme="9" tint="-0.24994659260841701"/>
      </font>
    </dxf>
    <dxf>
      <font>
        <color rgb="FFFF0000"/>
      </font>
    </dxf>
    <dxf>
      <font>
        <color rgb="FF9C0006"/>
      </font>
    </dxf>
    <dxf>
      <font>
        <color rgb="FF006100"/>
      </font>
      <fill>
        <patternFill>
          <bgColor rgb="FFC6EFCE"/>
        </patternFill>
      </fill>
    </dxf>
    <dxf>
      <fill>
        <patternFill>
          <bgColor theme="8" tint="0.79998168889431442"/>
        </patternFill>
      </fill>
    </dxf>
    <dxf>
      <font>
        <color rgb="FFC00000"/>
      </font>
    </dxf>
    <dxf>
      <font>
        <color rgb="FF9C0006"/>
      </font>
    </dxf>
    <dxf>
      <font>
        <color rgb="FFFF0000"/>
      </font>
    </dxf>
    <dxf>
      <font>
        <color rgb="FFFF0000"/>
      </font>
    </dxf>
    <dxf>
      <font>
        <color rgb="FF006100"/>
      </font>
      <fill>
        <patternFill>
          <bgColor rgb="FFC6EFCE"/>
        </patternFill>
      </fill>
    </dxf>
    <dxf>
      <font>
        <color theme="9" tint="-0.24994659260841701"/>
      </font>
    </dxf>
    <dxf>
      <font>
        <color rgb="FFFF0000"/>
      </font>
    </dxf>
    <dxf>
      <font>
        <color rgb="FF006100"/>
      </font>
      <fill>
        <patternFill>
          <bgColor rgb="FFC6EFCE"/>
        </patternFill>
      </fill>
    </dxf>
    <dxf>
      <fill>
        <patternFill>
          <bgColor theme="8" tint="0.79998168889431442"/>
        </patternFill>
      </fill>
    </dxf>
    <dxf>
      <font>
        <color rgb="FF9C0006"/>
      </font>
    </dxf>
    <dxf>
      <font>
        <color rgb="FFC00000"/>
      </font>
    </dxf>
    <dxf>
      <font>
        <color theme="9" tint="-0.24994659260841701"/>
      </font>
    </dxf>
    <dxf>
      <font>
        <color rgb="FFFF0000"/>
      </font>
    </dxf>
    <dxf>
      <font>
        <color rgb="FFFF0000"/>
      </font>
    </dxf>
    <dxf>
      <font>
        <color rgb="FFFF0000"/>
      </font>
    </dxf>
    <dxf>
      <font>
        <color theme="9" tint="-0.24994659260841701"/>
      </font>
    </dxf>
    <dxf>
      <font>
        <color rgb="FFFF0000"/>
      </font>
    </dxf>
    <dxf>
      <font>
        <color rgb="FF9C0006"/>
      </font>
    </dxf>
    <dxf>
      <font>
        <color theme="9" tint="-0.24994659260841701"/>
      </font>
    </dxf>
    <dxf>
      <font>
        <color rgb="FFFF0000"/>
      </font>
    </dxf>
    <dxf>
      <fill>
        <patternFill>
          <bgColor theme="8" tint="0.79998168889431442"/>
        </patternFill>
      </fill>
    </dxf>
    <dxf>
      <font>
        <color rgb="FF006100"/>
      </font>
      <fill>
        <patternFill>
          <bgColor rgb="FFC6EFCE"/>
        </patternFill>
      </fill>
    </dxf>
    <dxf>
      <font>
        <color rgb="FFC00000"/>
      </font>
    </dxf>
    <dxf>
      <font>
        <color rgb="FFFF0000"/>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theme="9" tint="-0.24994659260841701"/>
      </font>
    </dxf>
    <dxf>
      <fill>
        <patternFill>
          <bgColor theme="8" tint="0.79998168889431442"/>
        </patternFill>
      </fill>
    </dxf>
    <dxf>
      <font>
        <color rgb="FF9C0006"/>
      </font>
    </dxf>
    <dxf>
      <font>
        <color rgb="FFC00000"/>
      </font>
    </dxf>
    <dxf>
      <font>
        <color theme="9" tint="-0.24994659260841701"/>
      </font>
    </dxf>
    <dxf>
      <font>
        <color rgb="FFFF0000"/>
      </font>
    </dxf>
    <dxf>
      <font>
        <color rgb="FFFF0000"/>
      </font>
    </dxf>
    <dxf>
      <font>
        <color rgb="FF006100"/>
      </font>
      <fill>
        <patternFill>
          <bgColor rgb="FFC6EFCE"/>
        </patternFill>
      </fill>
    </dxf>
    <dxf>
      <font>
        <color rgb="FF9C0006"/>
      </font>
    </dxf>
    <dxf>
      <font>
        <color theme="9" tint="-0.24994659260841701"/>
      </font>
    </dxf>
    <dxf>
      <font>
        <color rgb="FFFF0000"/>
      </font>
    </dxf>
    <dxf>
      <font>
        <color rgb="FFC00000"/>
      </font>
    </dxf>
    <dxf>
      <fill>
        <patternFill>
          <bgColor theme="8" tint="0.79998168889431442"/>
        </patternFill>
      </fill>
    </dxf>
    <dxf>
      <font>
        <color rgb="FFFF0000"/>
      </font>
    </dxf>
    <dxf>
      <font>
        <color rgb="FF006100"/>
      </font>
      <fill>
        <patternFill>
          <bgColor rgb="FFC6EFCE"/>
        </patternFill>
      </fill>
    </dxf>
    <dxf>
      <font>
        <color rgb="FFFF0000"/>
      </font>
    </dxf>
    <dxf>
      <font>
        <color rgb="FFFF0000"/>
      </font>
    </dxf>
    <dxf>
      <font>
        <color theme="9" tint="-0.24994659260841701"/>
      </font>
    </dxf>
    <dxf>
      <fill>
        <patternFill>
          <bgColor theme="8" tint="0.79998168889431442"/>
        </patternFill>
      </fill>
    </dxf>
    <dxf>
      <font>
        <color rgb="FFC00000"/>
      </font>
    </dxf>
    <dxf>
      <font>
        <color rgb="FF9C0006"/>
      </font>
    </dxf>
    <dxf>
      <font>
        <color rgb="FFC00000"/>
      </font>
    </dxf>
    <dxf>
      <font>
        <color rgb="FF006100"/>
      </font>
      <fill>
        <patternFill>
          <bgColor rgb="FFC6EFCE"/>
        </patternFill>
      </fill>
    </dxf>
    <dxf>
      <fill>
        <patternFill>
          <bgColor theme="8" tint="0.79998168889431442"/>
        </patternFill>
      </fill>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rgb="FFFF0000"/>
      </font>
    </dxf>
    <dxf>
      <font>
        <color rgb="FF9C0006"/>
      </font>
    </dxf>
    <dxf>
      <font>
        <color rgb="FFFF0000"/>
      </font>
    </dxf>
    <dxf>
      <font>
        <color theme="9" tint="-0.24994659260841701"/>
      </font>
    </dxf>
    <dxf>
      <font>
        <color rgb="FFC00000"/>
      </font>
    </dxf>
    <dxf>
      <font>
        <color rgb="FFFF0000"/>
      </font>
    </dxf>
    <dxf>
      <font>
        <color rgb="FFFF0000"/>
      </font>
    </dxf>
    <dxf>
      <font>
        <color theme="9" tint="-0.24994659260841701"/>
      </font>
    </dxf>
    <dxf>
      <font>
        <color rgb="FFFF0000"/>
      </font>
    </dxf>
    <dxf>
      <font>
        <color theme="9" tint="-0.24994659260841701"/>
      </font>
    </dxf>
    <dxf>
      <font>
        <color rgb="FFFF0000"/>
      </font>
    </dxf>
    <dxf>
      <font>
        <color rgb="FFFF0000"/>
      </font>
    </dxf>
    <dxf>
      <font>
        <color rgb="FFFF0000"/>
      </font>
    </dxf>
    <dxf>
      <font>
        <color rgb="FFFF0000"/>
      </font>
    </dxf>
    <dxf>
      <font>
        <color rgb="FFC00000"/>
      </font>
    </dxf>
    <dxf>
      <font>
        <color rgb="FF9C0006"/>
      </font>
    </dxf>
    <dxf>
      <font>
        <color rgb="FF006100"/>
      </font>
      <fill>
        <patternFill>
          <bgColor rgb="FFC6EFCE"/>
        </patternFill>
      </fill>
    </dxf>
    <dxf>
      <font>
        <color theme="9" tint="-0.24994659260841701"/>
      </font>
    </dxf>
    <dxf>
      <font>
        <color rgb="FFFF0000"/>
      </font>
    </dxf>
    <dxf>
      <fill>
        <patternFill>
          <bgColor theme="8" tint="0.79998168889431442"/>
        </patternFill>
      </fill>
    </dxf>
    <dxf>
      <font>
        <color rgb="FFFF0000"/>
      </font>
    </dxf>
    <dxf>
      <font>
        <color rgb="FFC00000"/>
      </font>
    </dxf>
    <dxf>
      <font>
        <color rgb="FF9C0006"/>
      </font>
    </dxf>
    <dxf>
      <fill>
        <patternFill>
          <bgColor theme="8" tint="0.79998168889431442"/>
        </patternFill>
      </fill>
    </dxf>
    <dxf>
      <font>
        <color rgb="FF006100"/>
      </font>
      <fill>
        <patternFill>
          <bgColor rgb="FFC6EFCE"/>
        </patternFill>
      </fill>
    </dxf>
    <dxf>
      <font>
        <color rgb="FFFF0000"/>
      </font>
    </dxf>
    <dxf>
      <font>
        <color theme="9" tint="-0.24994659260841701"/>
      </font>
    </dxf>
    <dxf>
      <font>
        <color rgb="FFC00000"/>
      </font>
    </dxf>
    <dxf>
      <font>
        <color rgb="FF9C0006"/>
      </font>
    </dxf>
    <dxf>
      <fill>
        <patternFill>
          <bgColor theme="8" tint="0.79998168889431442"/>
        </patternFill>
      </fill>
    </dxf>
    <dxf>
      <font>
        <color rgb="FFFF0000"/>
      </font>
    </dxf>
    <dxf>
      <font>
        <color theme="9" tint="-0.24994659260841701"/>
      </font>
    </dxf>
    <dxf>
      <font>
        <color rgb="FF006100"/>
      </font>
      <fill>
        <patternFill>
          <bgColor rgb="FFC6EFCE"/>
        </patternFill>
      </fill>
    </dxf>
    <dxf>
      <font>
        <color rgb="FFC00000"/>
      </font>
    </dxf>
    <dxf>
      <fill>
        <patternFill>
          <bgColor theme="8" tint="0.79998168889431442"/>
        </patternFill>
      </fill>
    </dxf>
    <dxf>
      <font>
        <color rgb="FF9C0006"/>
      </font>
    </dxf>
    <dxf>
      <font>
        <color rgb="FF006100"/>
      </font>
      <fill>
        <patternFill>
          <bgColor rgb="FFC6EFCE"/>
        </patternFill>
      </fill>
    </dxf>
    <dxf>
      <font>
        <color theme="9" tint="-0.24994659260841701"/>
      </font>
    </dxf>
    <dxf>
      <font>
        <color rgb="FFFF0000"/>
      </font>
    </dxf>
    <dxf>
      <font>
        <color rgb="FFC00000"/>
      </font>
    </dxf>
    <dxf>
      <font>
        <color rgb="FF9C0006"/>
      </font>
    </dxf>
    <dxf>
      <font>
        <color rgb="FFFF0000"/>
      </font>
    </dxf>
    <dxf>
      <font>
        <color theme="9" tint="-0.24994659260841701"/>
      </font>
    </dxf>
    <dxf>
      <font>
        <color rgb="FFFF0000"/>
      </font>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rgb="FFFF0000"/>
      </font>
    </dxf>
    <dxf>
      <font>
        <color theme="9" tint="-0.24994659260841701"/>
      </font>
    </dxf>
    <dxf>
      <font>
        <color rgb="FFFF0000"/>
      </font>
    </dxf>
    <dxf>
      <font>
        <color rgb="FFFF0000"/>
      </font>
    </dxf>
    <dxf>
      <font>
        <color rgb="FFFF0000"/>
      </font>
    </dxf>
    <dxf>
      <font>
        <color theme="6" tint="-0.24994659260841701"/>
      </font>
    </dxf>
    <dxf>
      <font>
        <color rgb="FFC00000"/>
      </font>
    </dxf>
    <dxf>
      <font>
        <color rgb="FFC00000"/>
      </font>
    </dxf>
    <dxf>
      <font>
        <color rgb="FFC00000"/>
      </font>
    </dxf>
    <dxf>
      <fill>
        <patternFill>
          <bgColor theme="8" tint="0.79998168889431442"/>
        </patternFill>
      </fill>
    </dxf>
    <dxf>
      <font>
        <color rgb="FF9C0006"/>
      </font>
    </dxf>
    <dxf>
      <font>
        <color rgb="FFC00000"/>
      </font>
    </dxf>
    <dxf>
      <fill>
        <patternFill>
          <bgColor theme="8" tint="0.79998168889431442"/>
        </patternFill>
      </fill>
    </dxf>
    <dxf>
      <font>
        <color rgb="FFC00000"/>
      </font>
    </dxf>
    <dxf>
      <font>
        <color rgb="FFFF0000"/>
      </font>
    </dxf>
    <dxf>
      <font>
        <color theme="9" tint="-0.24994659260841701"/>
      </font>
    </dxf>
    <dxf>
      <font>
        <color rgb="FF9C0006"/>
      </font>
    </dxf>
    <dxf>
      <font>
        <color rgb="FF006100"/>
      </font>
      <fill>
        <patternFill>
          <bgColor rgb="FFC6EFCE"/>
        </patternFill>
      </fill>
    </dxf>
    <dxf>
      <font>
        <color rgb="FFFF0000"/>
      </font>
    </dxf>
    <dxf>
      <font>
        <color rgb="FFFF0000"/>
      </font>
    </dxf>
    <dxf>
      <font>
        <color theme="9" tint="-0.24994659260841701"/>
      </font>
    </dxf>
    <dxf>
      <font>
        <color rgb="FF9C0006"/>
      </font>
    </dxf>
    <dxf>
      <fill>
        <patternFill>
          <bgColor theme="8" tint="0.79998168889431442"/>
        </patternFill>
      </fill>
    </dxf>
    <dxf>
      <font>
        <color rgb="FFC00000"/>
      </font>
    </dxf>
    <dxf>
      <font>
        <color rgb="FFC00000"/>
      </font>
    </dxf>
    <dxf>
      <font>
        <color rgb="FF006100"/>
      </font>
      <fill>
        <patternFill>
          <bgColor rgb="FFC6EFCE"/>
        </patternFill>
      </fill>
    </dxf>
    <dxf>
      <fill>
        <patternFill>
          <bgColor theme="8" tint="0.79998168889431442"/>
        </patternFill>
      </fill>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rgb="FFC00000"/>
      </font>
    </dxf>
    <dxf>
      <fill>
        <patternFill>
          <bgColor theme="8" tint="0.79998168889431442"/>
        </patternFill>
      </fill>
    </dxf>
    <dxf>
      <font>
        <color theme="9" tint="-0.24994659260841701"/>
      </font>
    </dxf>
    <dxf>
      <font>
        <color rgb="FFFF0000"/>
      </font>
    </dxf>
    <dxf>
      <font>
        <color rgb="FF9C0006"/>
      </font>
    </dxf>
    <dxf>
      <font>
        <color rgb="FFFF0000"/>
      </font>
    </dxf>
    <dxf>
      <font>
        <color rgb="FFFF0000"/>
      </font>
    </dxf>
    <dxf>
      <font>
        <color rgb="FFC0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FF0000"/>
      </font>
    </dxf>
    <dxf>
      <fill>
        <patternFill>
          <bgColor theme="8" tint="0.79998168889431442"/>
        </patternFill>
      </fill>
    </dxf>
    <dxf>
      <font>
        <color theme="9" tint="-0.24994659260841701"/>
      </font>
    </dxf>
    <dxf>
      <font>
        <color rgb="FFC00000"/>
      </font>
    </dxf>
    <dxf>
      <font>
        <color rgb="FF9C0006"/>
      </font>
    </dxf>
    <dxf>
      <font>
        <color rgb="FFFF0000"/>
      </font>
    </dxf>
    <dxf>
      <font>
        <color rgb="FFFF0000"/>
      </font>
    </dxf>
    <dxf>
      <font>
        <color theme="9" tint="-0.24994659260841701"/>
      </font>
    </dxf>
    <dxf>
      <font>
        <color rgb="FFFF0000"/>
      </font>
    </dxf>
    <dxf>
      <font>
        <color rgb="FF006100"/>
      </font>
      <fill>
        <patternFill>
          <bgColor rgb="FFC6EFCE"/>
        </patternFill>
      </fill>
    </dxf>
    <dxf>
      <font>
        <color rgb="FFFF0000"/>
      </font>
    </dxf>
    <dxf>
      <font>
        <color rgb="FFC00000"/>
      </font>
    </dxf>
    <dxf>
      <font>
        <color rgb="FF9C0006"/>
      </font>
    </dxf>
    <dxf>
      <font>
        <color theme="9" tint="-0.24994659260841701"/>
      </font>
    </dxf>
    <dxf>
      <font>
        <color rgb="FFFF0000"/>
      </font>
    </dxf>
    <dxf>
      <font>
        <color rgb="FFFF0000"/>
      </font>
    </dxf>
    <dxf>
      <font>
        <color rgb="FFFF0000"/>
      </font>
    </dxf>
    <dxf>
      <font>
        <color theme="9" tint="-0.24994659260841701"/>
      </font>
    </dxf>
    <dxf>
      <font>
        <color rgb="FFFF0000"/>
      </font>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C00000"/>
      </font>
    </dxf>
    <dxf>
      <font>
        <color rgb="FF9C0006"/>
      </font>
    </dxf>
    <dxf>
      <font>
        <color rgb="FFFF0000"/>
      </font>
    </dxf>
    <dxf>
      <font>
        <color rgb="FFFF0000"/>
      </font>
    </dxf>
    <dxf>
      <font>
        <color theme="9" tint="-0.24994659260841701"/>
      </font>
    </dxf>
    <dxf>
      <font>
        <color rgb="FFFF0000"/>
      </font>
    </dxf>
    <dxf>
      <font>
        <color rgb="FFFF0000"/>
      </font>
    </dxf>
    <dxf>
      <font>
        <color rgb="FFFF0000"/>
      </font>
    </dxf>
    <dxf>
      <font>
        <color rgb="FF9C0006"/>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rgb="FFFF0000"/>
      </font>
    </dxf>
    <dxf>
      <font>
        <color rgb="FF9C0006"/>
      </font>
    </dxf>
    <dxf>
      <font>
        <color rgb="FFC00000"/>
      </font>
    </dxf>
    <dxf>
      <font>
        <color rgb="FFFF0000"/>
      </font>
    </dxf>
    <dxf>
      <font>
        <color theme="9" tint="-0.24994659260841701"/>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C00000"/>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ill>
        <patternFill>
          <bgColor theme="8" tint="0.79998168889431442"/>
        </patternFill>
      </fill>
    </dxf>
    <dxf>
      <font>
        <color rgb="FF9C0006"/>
      </font>
    </dxf>
    <dxf>
      <font>
        <color rgb="FFC00000"/>
      </font>
    </dxf>
    <dxf>
      <font>
        <color rgb="FF9C0006"/>
      </font>
    </dxf>
    <dxf>
      <font>
        <color rgb="FFC00000"/>
      </font>
    </dxf>
    <dxf>
      <font>
        <color rgb="FFC00000"/>
      </font>
    </dxf>
    <dxf>
      <font>
        <color rgb="FF9C0006"/>
      </font>
    </dxf>
    <dxf>
      <fill>
        <patternFill>
          <bgColor theme="8" tint="0.79998168889431442"/>
        </patternFill>
      </fill>
    </dxf>
    <dxf>
      <font>
        <color rgb="FFFF0000"/>
      </font>
    </dxf>
    <dxf>
      <font>
        <color rgb="FF006100"/>
      </font>
      <fill>
        <patternFill>
          <bgColor rgb="FFC6EFCE"/>
        </patternFill>
      </fill>
    </dxf>
    <dxf>
      <font>
        <color theme="9" tint="-0.24994659260841701"/>
      </font>
    </dxf>
    <dxf>
      <font>
        <color theme="9" tint="-0.24994659260841701"/>
      </font>
    </dxf>
    <dxf>
      <font>
        <color rgb="FFC00000"/>
      </font>
    </dxf>
    <dxf>
      <font>
        <color rgb="FF9C0006"/>
      </font>
    </dxf>
    <dxf>
      <fill>
        <patternFill>
          <bgColor theme="8" tint="0.79998168889431442"/>
        </patternFill>
      </fill>
    </dxf>
    <dxf>
      <font>
        <color rgb="FFFF0000"/>
      </font>
    </dxf>
    <dxf>
      <font>
        <color rgb="FF9C0006"/>
      </font>
    </dxf>
    <dxf>
      <font>
        <color rgb="FFC0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theme="9" tint="-0.24994659260841701"/>
      </font>
    </dxf>
    <dxf>
      <font>
        <color rgb="FFC00000"/>
      </font>
    </dxf>
    <dxf>
      <fill>
        <patternFill>
          <bgColor theme="8" tint="0.79998168889431442"/>
        </patternFill>
      </fill>
    </dxf>
    <dxf>
      <font>
        <color rgb="FF9C0006"/>
      </font>
    </dxf>
    <dxf>
      <font>
        <color rgb="FFC00000"/>
      </font>
    </dxf>
    <dxf>
      <fill>
        <patternFill>
          <bgColor theme="8" tint="0.79998168889431442"/>
        </patternFill>
      </fill>
    </dxf>
    <dxf>
      <font>
        <color rgb="FF9C0006"/>
      </font>
    </dxf>
    <dxf>
      <font>
        <color rgb="FF9C0006"/>
      </font>
    </dxf>
    <dxf>
      <font>
        <color rgb="FFC00000"/>
      </font>
    </dxf>
    <dxf>
      <font>
        <color theme="9" tint="-0.24994659260841701"/>
      </font>
    </dxf>
    <dxf>
      <font>
        <color rgb="FFFF0000"/>
      </font>
    </dxf>
    <dxf>
      <font>
        <color rgb="FF006100"/>
      </font>
      <fill>
        <patternFill>
          <bgColor rgb="FFC6EFCE"/>
        </patternFill>
      </fill>
    </dxf>
    <dxf>
      <fill>
        <patternFill>
          <bgColor theme="8" tint="0.79998168889431442"/>
        </patternFill>
      </fill>
    </dxf>
    <dxf>
      <font>
        <color rgb="FFFF0000"/>
      </font>
    </dxf>
    <dxf>
      <font>
        <color theme="9" tint="-0.24994659260841701"/>
      </font>
    </dxf>
    <dxf>
      <font>
        <color rgb="FF9C0006"/>
      </font>
    </dxf>
    <dxf>
      <font>
        <color rgb="FFC00000"/>
      </font>
    </dxf>
    <dxf>
      <fill>
        <patternFill>
          <bgColor theme="8" tint="0.79998168889431442"/>
        </patternFill>
      </fill>
    </dxf>
    <dxf>
      <font>
        <color rgb="FFFF0000"/>
      </font>
    </dxf>
    <dxf>
      <fill>
        <patternFill>
          <bgColor theme="8" tint="0.79998168889431442"/>
        </patternFill>
      </fill>
    </dxf>
    <dxf>
      <font>
        <color theme="9" tint="-0.24994659260841701"/>
      </font>
    </dxf>
    <dxf>
      <font>
        <color rgb="FFC00000"/>
      </font>
    </dxf>
    <dxf>
      <font>
        <color rgb="FF9C0006"/>
      </font>
    </dxf>
    <dxf>
      <font>
        <color rgb="FF006100"/>
      </font>
      <fill>
        <patternFill>
          <bgColor rgb="FFC6EFCE"/>
        </patternFill>
      </fill>
    </dxf>
    <dxf>
      <font>
        <color rgb="FFC00000"/>
      </font>
    </dxf>
    <dxf>
      <font>
        <color rgb="FF9C0006"/>
      </font>
    </dxf>
    <dxf>
      <fill>
        <patternFill>
          <bgColor theme="8" tint="0.79998168889431442"/>
        </patternFill>
      </fill>
    </dxf>
    <dxf>
      <font>
        <color rgb="FFFF0000"/>
      </font>
    </dxf>
    <dxf>
      <font>
        <color rgb="FF006100"/>
      </font>
      <fill>
        <patternFill>
          <bgColor rgb="FFC6EFCE"/>
        </patternFill>
      </fill>
    </dxf>
    <dxf>
      <fill>
        <patternFill>
          <bgColor theme="8" tint="0.79998168889431442"/>
        </patternFill>
      </fill>
    </dxf>
    <dxf>
      <font>
        <color rgb="FFC00000"/>
      </font>
    </dxf>
    <dxf>
      <font>
        <color theme="9" tint="-0.24994659260841701"/>
      </font>
    </dxf>
    <dxf>
      <font>
        <color rgb="FF9C0006"/>
      </font>
    </dxf>
    <dxf>
      <font>
        <color theme="9" tint="-0.24994659260841701"/>
      </font>
    </dxf>
    <dxf>
      <font>
        <color rgb="FFFF0000"/>
      </font>
    </dxf>
    <dxf>
      <font>
        <color rgb="FF006100"/>
      </font>
      <fill>
        <patternFill>
          <bgColor rgb="FFC6EFCE"/>
        </patternFill>
      </fill>
    </dxf>
    <dxf>
      <font>
        <color rgb="FFFF0000"/>
      </font>
    </dxf>
    <dxf>
      <font>
        <color theme="9" tint="-0.24994659260841701"/>
      </font>
    </dxf>
    <dxf>
      <font>
        <color theme="9" tint="-0.24994659260841701"/>
      </font>
    </dxf>
    <dxf>
      <font>
        <color rgb="FFFF0000"/>
      </font>
    </dxf>
    <dxf>
      <font>
        <color rgb="FFFF0000"/>
      </font>
    </dxf>
    <dxf>
      <font>
        <color theme="6" tint="-0.24994659260841701"/>
      </font>
    </dxf>
    <dxf>
      <font>
        <color rgb="FFFF0000"/>
      </font>
    </dxf>
    <dxf>
      <font>
        <color theme="6" tint="-0.24994659260841701"/>
      </font>
    </dxf>
    <dxf>
      <font>
        <color rgb="FF006100"/>
      </font>
      <fill>
        <patternFill>
          <bgColor rgb="FFC6EFCE"/>
        </patternFill>
      </fill>
    </dxf>
    <dxf>
      <font>
        <color theme="9" tint="-0.24994659260841701"/>
      </font>
    </dxf>
    <dxf>
      <font>
        <color rgb="FFFF0000"/>
      </font>
    </dxf>
    <dxf>
      <font>
        <color rgb="FFFF0000"/>
      </font>
    </dxf>
    <dxf>
      <font>
        <color theme="6" tint="-0.24994659260841701"/>
      </font>
    </dxf>
    <dxf>
      <font>
        <color rgb="FF006100"/>
      </font>
      <fill>
        <patternFill>
          <bgColor rgb="FFC6EFCE"/>
        </patternFill>
      </fill>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FF0000"/>
      </font>
    </dxf>
    <dxf>
      <font>
        <color rgb="FF006100"/>
      </font>
      <fill>
        <patternFill>
          <bgColor rgb="FFC6EFCE"/>
        </patternFill>
      </fill>
    </dxf>
    <dxf>
      <font>
        <color theme="6" tint="-0.24994659260841701"/>
      </font>
    </dxf>
    <dxf>
      <font>
        <color rgb="FFFF0000"/>
      </font>
    </dxf>
    <dxf>
      <font>
        <color rgb="FFFF0000"/>
      </font>
    </dxf>
    <dxf>
      <font>
        <color theme="6" tint="-0.24994659260841701"/>
      </font>
    </dxf>
    <dxf>
      <font>
        <color rgb="FF006100"/>
      </font>
      <fill>
        <patternFill>
          <bgColor rgb="FFC6EFCE"/>
        </patternFill>
      </fill>
    </dxf>
    <dxf>
      <font>
        <color rgb="FFC00000"/>
      </font>
    </dxf>
    <dxf>
      <font>
        <color theme="6" tint="-0.24994659260841701"/>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006100"/>
      </font>
      <fill>
        <patternFill>
          <bgColor rgb="FFC6EFCE"/>
        </patternFill>
      </fill>
    </dxf>
    <dxf>
      <font>
        <color theme="9" tint="-0.24994659260841701"/>
      </font>
    </dxf>
    <dxf>
      <font>
        <color rgb="FFFF0000"/>
      </font>
    </dxf>
    <dxf>
      <font>
        <color rgb="FFFF0000"/>
      </font>
    </dxf>
    <dxf>
      <font>
        <color rgb="FFFF0000"/>
      </font>
    </dxf>
    <dxf>
      <font>
        <color theme="6" tint="-0.24994659260841701"/>
      </font>
    </dxf>
    <dxf>
      <font>
        <color rgb="FF006100"/>
      </font>
      <fill>
        <patternFill>
          <bgColor rgb="FFC6EFCE"/>
        </patternFill>
      </fill>
    </dxf>
    <dxf>
      <font>
        <color rgb="FFFF0000"/>
      </font>
    </dxf>
    <dxf>
      <font>
        <color theme="6" tint="-0.24994659260841701"/>
      </font>
    </dxf>
    <dxf>
      <font>
        <color rgb="FF006100"/>
      </font>
      <fill>
        <patternFill>
          <bgColor rgb="FFC6EFCE"/>
        </patternFill>
      </fill>
    </dxf>
    <dxf>
      <font>
        <color theme="9" tint="-0.24994659260841701"/>
      </font>
    </dxf>
    <dxf>
      <font>
        <color rgb="FFFF0000"/>
      </font>
    </dxf>
    <dxf>
      <font>
        <color rgb="FFFF0000"/>
      </font>
    </dxf>
    <dxf>
      <font>
        <color theme="6" tint="-0.24994659260841701"/>
      </font>
    </dxf>
    <dxf>
      <font>
        <color rgb="FFFF0000"/>
      </font>
    </dxf>
    <dxf>
      <font>
        <color rgb="FFFF0000"/>
      </font>
    </dxf>
    <dxf>
      <font>
        <color rgb="FF006100"/>
      </font>
      <fill>
        <patternFill>
          <bgColor rgb="FFC6EFCE"/>
        </patternFill>
      </fill>
    </dxf>
    <dxf>
      <font>
        <color theme="6" tint="-0.24994659260841701"/>
      </font>
    </dxf>
    <dxf>
      <font>
        <color rgb="FFFF0000"/>
      </font>
    </dxf>
    <dxf>
      <font>
        <color theme="6" tint="-0.24994659260841701"/>
      </font>
    </dxf>
    <dxf>
      <font>
        <color rgb="FFFF0000"/>
      </font>
    </dxf>
    <dxf>
      <font>
        <color theme="9" tint="-0.24994659260841701"/>
      </font>
    </dxf>
    <dxf>
      <font>
        <color rgb="FF006100"/>
      </font>
      <fill>
        <patternFill>
          <bgColor rgb="FFC6EFCE"/>
        </patternFill>
      </fill>
    </dxf>
    <dxf>
      <font>
        <color rgb="FFFF0000"/>
      </font>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theme="6" tint="-0.24994659260841701"/>
      </font>
    </dxf>
    <dxf>
      <font>
        <color theme="6" tint="-0.24994659260841701"/>
      </font>
    </dxf>
    <dxf>
      <font>
        <color rgb="FFFF0000"/>
      </font>
    </dxf>
    <dxf>
      <font>
        <color rgb="FFFF0000"/>
      </font>
    </dxf>
    <dxf>
      <font>
        <color theme="6" tint="-0.24994659260841701"/>
      </font>
    </dxf>
    <dxf>
      <font>
        <color rgb="FFFF0000"/>
      </font>
    </dxf>
    <dxf>
      <font>
        <color rgb="FFFF0000"/>
      </font>
    </dxf>
    <dxf>
      <font>
        <color theme="6" tint="-0.24994659260841701"/>
      </font>
    </dxf>
    <dxf>
      <font>
        <color rgb="FFFF0000"/>
      </font>
    </dxf>
    <dxf>
      <font>
        <color rgb="FFFF0000"/>
      </font>
    </dxf>
    <dxf>
      <font>
        <color theme="6" tint="-0.24994659260841701"/>
      </font>
    </dxf>
    <dxf>
      <font>
        <color rgb="FFC00000"/>
      </font>
    </dxf>
    <dxf>
      <font>
        <color rgb="FFC00000"/>
      </font>
    </dxf>
    <dxf>
      <font>
        <color rgb="FFC00000"/>
      </font>
    </dxf>
    <dxf>
      <font>
        <color rgb="FFC00000"/>
      </font>
    </dxf>
    <dxf>
      <fill>
        <patternFill>
          <bgColor theme="8" tint="0.79998168889431442"/>
        </patternFill>
      </fill>
    </dxf>
    <dxf>
      <font>
        <color rgb="FFC00000"/>
      </font>
    </dxf>
    <dxf>
      <fill>
        <patternFill>
          <bgColor theme="8" tint="0.79998168889431442"/>
        </patternFill>
      </fill>
    </dxf>
    <dxf>
      <font>
        <color rgb="FFC00000"/>
      </font>
    </dxf>
    <dxf>
      <font>
        <color rgb="FF9C0006"/>
      </font>
    </dxf>
    <dxf>
      <fill>
        <patternFill>
          <bgColor theme="8" tint="0.79998168889431442"/>
        </patternFill>
      </fill>
    </dxf>
    <dxf>
      <font>
        <color rgb="FFC00000"/>
      </font>
    </dxf>
    <dxf>
      <font>
        <color rgb="FF9C0006"/>
      </font>
    </dxf>
    <dxf>
      <fill>
        <patternFill>
          <bgColor theme="8" tint="0.79998168889431442"/>
        </patternFill>
      </fill>
    </dxf>
    <dxf>
      <font>
        <color rgb="FFC00000"/>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ill>
        <patternFill>
          <bgColor theme="8" tint="0.79998168889431442"/>
        </patternFill>
      </fill>
    </dxf>
    <dxf>
      <font>
        <color rgb="FF9C0006"/>
      </font>
    </dxf>
    <dxf>
      <font>
        <color rgb="FFC00000"/>
      </font>
    </dxf>
    <dxf>
      <font>
        <color rgb="FF006100"/>
      </font>
      <fill>
        <patternFill>
          <bgColor rgb="FFC6EFCE"/>
        </patternFill>
      </fill>
    </dxf>
    <dxf>
      <font>
        <color rgb="FF006100"/>
      </font>
      <fill>
        <patternFill>
          <bgColor rgb="FFC6EFCE"/>
        </patternFill>
      </fill>
    </dxf>
    <dxf>
      <font>
        <color theme="9" tint="-0.24994659260841701"/>
      </font>
    </dxf>
    <dxf>
      <font>
        <color rgb="FFFF0000"/>
      </font>
    </dxf>
    <dxf>
      <font>
        <color rgb="FF9C0006"/>
      </font>
    </dxf>
    <dxf>
      <font>
        <color rgb="FF006100"/>
      </font>
      <fill>
        <patternFill>
          <bgColor rgb="FFC6EFCE"/>
        </patternFill>
      </fill>
    </dxf>
    <dxf>
      <font>
        <color rgb="FFFF0000"/>
      </font>
    </dxf>
    <dxf>
      <font>
        <color rgb="FFFF0000"/>
      </font>
    </dxf>
    <dxf>
      <font>
        <color rgb="FFC00000"/>
      </font>
    </dxf>
    <dxf>
      <font>
        <color rgb="FFFF0000"/>
      </font>
    </dxf>
    <dxf>
      <font>
        <color rgb="FF9C0006"/>
      </font>
    </dxf>
    <dxf>
      <fill>
        <patternFill>
          <bgColor theme="8" tint="0.79998168889431442"/>
        </patternFill>
      </fill>
    </dxf>
    <dxf>
      <font>
        <color rgb="FF006100"/>
      </font>
      <fill>
        <patternFill>
          <bgColor rgb="FFC6EFCE"/>
        </patternFill>
      </fill>
    </dxf>
    <dxf>
      <font>
        <color rgb="FFFF0000"/>
      </font>
    </dxf>
    <dxf>
      <font>
        <color theme="9" tint="-0.24994659260841701"/>
      </font>
    </dxf>
    <dxf>
      <font>
        <color rgb="FFFF0000"/>
      </font>
    </dxf>
    <dxf>
      <font>
        <color rgb="FFC00000"/>
      </font>
    </dxf>
    <dxf>
      <font>
        <color rgb="FF9C0006"/>
      </font>
    </dxf>
    <dxf>
      <font>
        <color rgb="FFFF0000"/>
      </font>
    </dxf>
    <dxf>
      <font>
        <color theme="9" tint="-0.24994659260841701"/>
      </font>
    </dxf>
    <dxf>
      <font>
        <color rgb="FF006100"/>
      </font>
      <fill>
        <patternFill>
          <bgColor rgb="FFC6EFCE"/>
        </patternFill>
      </fill>
    </dxf>
    <dxf>
      <font>
        <color rgb="FFFF0000"/>
      </font>
    </dxf>
    <dxf>
      <font>
        <color theme="9" tint="-0.24994659260841701"/>
      </font>
    </dxf>
    <dxf>
      <font>
        <color rgb="FFFF0000"/>
      </font>
    </dxf>
    <dxf>
      <font>
        <color rgb="FFC00000"/>
      </font>
    </dxf>
    <dxf>
      <font>
        <color rgb="FF9C0006"/>
      </font>
    </dxf>
    <dxf>
      <font>
        <color rgb="FF006100"/>
      </font>
      <fill>
        <patternFill>
          <bgColor rgb="FFC6EFCE"/>
        </patternFill>
      </fill>
    </dxf>
    <dxf>
      <font>
        <color rgb="FFFF0000"/>
      </font>
    </dxf>
    <dxf>
      <font>
        <color rgb="FFFF0000"/>
      </font>
    </dxf>
    <dxf>
      <font>
        <color theme="9" tint="-0.24994659260841701"/>
      </font>
    </dxf>
    <dxf>
      <font>
        <color rgb="FFFF0000"/>
      </font>
    </dxf>
    <dxf>
      <font>
        <color theme="9" tint="-0.24994659260841701"/>
      </font>
    </dxf>
    <dxf>
      <font>
        <color rgb="FFC00000"/>
      </font>
    </dxf>
    <dxf>
      <font>
        <color rgb="FF9C0006"/>
      </font>
    </dxf>
    <dxf>
      <font>
        <color rgb="FFFF0000"/>
      </font>
    </dxf>
    <dxf>
      <fill>
        <patternFill>
          <bgColor theme="8" tint="0.79998168889431442"/>
        </patternFill>
      </fill>
    </dxf>
    <dxf>
      <font>
        <color rgb="FF006100"/>
      </font>
      <fill>
        <patternFill>
          <bgColor rgb="FFC6EFCE"/>
        </patternFill>
      </fill>
    </dxf>
    <dxf>
      <font>
        <color rgb="FFC00000"/>
      </font>
    </dxf>
    <dxf>
      <font>
        <color rgb="FFFF0000"/>
      </font>
    </dxf>
    <dxf>
      <font>
        <color rgb="FFFF0000"/>
      </font>
    </dxf>
    <dxf>
      <font>
        <color rgb="FF9C0006"/>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FF0000"/>
      </font>
    </dxf>
    <dxf>
      <font>
        <color theme="9" tint="-0.24994659260841701"/>
      </font>
    </dxf>
    <dxf>
      <font>
        <color rgb="FFFF0000"/>
      </font>
    </dxf>
    <dxf>
      <font>
        <color rgb="FFC00000"/>
      </font>
    </dxf>
    <dxf>
      <font>
        <color rgb="FF9C0006"/>
      </font>
    </dxf>
    <dxf>
      <fill>
        <patternFill>
          <bgColor theme="8" tint="0.79998168889431442"/>
        </patternFill>
      </fill>
    </dxf>
    <dxf>
      <font>
        <color rgb="FF006100"/>
      </font>
      <fill>
        <patternFill>
          <bgColor rgb="FFC6EFCE"/>
        </patternFill>
      </fill>
    </dxf>
    <dxf>
      <font>
        <color rgb="FFC00000"/>
      </font>
    </dxf>
    <dxf>
      <fill>
        <patternFill>
          <bgColor theme="8" tint="0.79998168889431442"/>
        </patternFill>
      </fill>
    </dxf>
    <dxf>
      <font>
        <color rgb="FFFF0000"/>
      </font>
    </dxf>
    <dxf>
      <font>
        <color rgb="FFFF0000"/>
      </font>
    </dxf>
    <dxf>
      <font>
        <color theme="9" tint="-0.24994659260841701"/>
      </font>
    </dxf>
    <dxf>
      <font>
        <color theme="9" tint="-0.24994659260841701"/>
      </font>
    </dxf>
    <dxf>
      <font>
        <color rgb="FFFF0000"/>
      </font>
    </dxf>
    <dxf>
      <font>
        <color rgb="FFFF0000"/>
      </font>
    </dxf>
    <dxf>
      <font>
        <color rgb="FFFF0000"/>
      </font>
    </dxf>
    <dxf>
      <font>
        <color rgb="FFC0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rgb="FFC00000"/>
      </font>
    </dxf>
    <dxf>
      <font>
        <color theme="6" tint="-0.24994659260841701"/>
      </font>
    </dxf>
    <dxf>
      <font>
        <color rgb="FFC00000"/>
      </font>
    </dxf>
    <dxf>
      <font>
        <color rgb="FFC00000"/>
      </font>
    </dxf>
    <dxf>
      <font>
        <color rgb="FFC00000"/>
      </font>
    </dxf>
    <dxf>
      <font>
        <color theme="9" tint="-0.24994659260841701"/>
      </font>
    </dxf>
    <dxf>
      <font>
        <color rgb="FFFF0000"/>
      </font>
    </dxf>
    <dxf>
      <fill>
        <patternFill>
          <bgColor theme="8" tint="0.79998168889431442"/>
        </patternFill>
      </fill>
    </dxf>
    <dxf>
      <font>
        <color rgb="FF9C0006"/>
      </font>
    </dxf>
    <dxf>
      <font>
        <color rgb="FF006100"/>
      </font>
      <fill>
        <patternFill>
          <bgColor rgb="FFC6EFCE"/>
        </patternFill>
      </fill>
    </dxf>
    <dxf>
      <font>
        <color theme="9" tint="-0.24994659260841701"/>
      </font>
    </dxf>
    <dxf>
      <font>
        <color rgb="FFFF0000"/>
      </font>
    </dxf>
    <dxf>
      <font>
        <color rgb="FFFF0000"/>
      </font>
    </dxf>
    <dxf>
      <font>
        <color rgb="FFFF0000"/>
      </font>
    </dxf>
    <dxf>
      <font>
        <color rgb="FFFF0000"/>
      </font>
    </dxf>
    <dxf>
      <font>
        <color rgb="FF9C0006"/>
      </font>
    </dxf>
    <dxf>
      <font>
        <color rgb="FFC00000"/>
      </font>
    </dxf>
    <dxf>
      <font>
        <color rgb="FFFF0000"/>
      </font>
    </dxf>
    <dxf>
      <font>
        <color rgb="FFFF0000"/>
      </font>
    </dxf>
    <dxf>
      <font>
        <color rgb="FFC00000"/>
      </font>
    </dxf>
    <dxf>
      <font>
        <color theme="9" tint="-0.24994659260841701"/>
      </font>
    </dxf>
    <dxf>
      <font>
        <color rgb="FF006100"/>
      </font>
      <fill>
        <patternFill>
          <bgColor rgb="FFC6EFCE"/>
        </patternFill>
      </fill>
    </dxf>
    <dxf>
      <font>
        <color rgb="FF9C0006"/>
      </font>
    </dxf>
    <dxf>
      <font>
        <color theme="9" tint="-0.24994659260841701"/>
      </font>
    </dxf>
    <dxf>
      <font>
        <color rgb="FFFF0000"/>
      </font>
    </dxf>
    <dxf>
      <font>
        <color rgb="FFFF0000"/>
      </font>
    </dxf>
    <dxf>
      <font>
        <color rgb="FF9C0006"/>
      </font>
    </dxf>
    <dxf>
      <font>
        <color rgb="FFC00000"/>
      </font>
    </dxf>
    <dxf>
      <font>
        <color rgb="FFFF0000"/>
      </font>
    </dxf>
    <dxf>
      <font>
        <color rgb="FFFF0000"/>
      </font>
    </dxf>
    <dxf>
      <font>
        <color theme="9" tint="-0.24994659260841701"/>
      </font>
    </dxf>
    <dxf>
      <font>
        <color rgb="FFC00000"/>
      </font>
    </dxf>
    <dxf>
      <font>
        <color rgb="FF9C0006"/>
      </font>
    </dxf>
    <dxf>
      <font>
        <color rgb="FFC00000"/>
      </font>
    </dxf>
    <dxf>
      <font>
        <color rgb="FF9C0006"/>
      </font>
    </dxf>
    <dxf>
      <font>
        <color theme="9" tint="-0.24994659260841701"/>
      </font>
    </dxf>
    <dxf>
      <font>
        <color rgb="FFFF0000"/>
      </font>
    </dxf>
    <dxf>
      <font>
        <color rgb="FFFF0000"/>
      </font>
    </dxf>
    <dxf>
      <font>
        <color rgb="FFFF0000"/>
      </font>
    </dxf>
    <dxf>
      <font>
        <color rgb="FF9C0006"/>
      </font>
    </dxf>
    <dxf>
      <font>
        <color rgb="FFC0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9C0006"/>
      </font>
    </dxf>
    <dxf>
      <font>
        <color rgb="FF006100"/>
      </font>
      <fill>
        <patternFill>
          <bgColor rgb="FFC6EFCE"/>
        </patternFill>
      </fill>
    </dxf>
    <dxf>
      <font>
        <color rgb="FFFF0000"/>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9C0006"/>
      </font>
    </dxf>
    <dxf>
      <font>
        <color theme="9" tint="-0.24994659260841701"/>
      </font>
    </dxf>
    <dxf>
      <font>
        <color rgb="FF9C0006"/>
      </font>
    </dxf>
    <dxf>
      <font>
        <color rgb="FFC00000"/>
      </font>
    </dxf>
    <dxf>
      <font>
        <color rgb="FFFF0000"/>
      </font>
    </dxf>
    <dxf>
      <font>
        <color rgb="FFFF0000"/>
      </font>
    </dxf>
    <dxf>
      <font>
        <color rgb="FFFF0000"/>
      </font>
    </dxf>
    <dxf>
      <font>
        <color rgb="FFC00000"/>
      </font>
    </dxf>
    <dxf>
      <font>
        <color rgb="FF9C0006"/>
      </font>
    </dxf>
    <dxf>
      <font>
        <color rgb="FF006100"/>
      </font>
      <fill>
        <patternFill>
          <bgColor rgb="FFC6EFCE"/>
        </patternFill>
      </fill>
    </dxf>
    <dxf>
      <font>
        <color rgb="FFFF0000"/>
      </font>
    </dxf>
    <dxf>
      <font>
        <color theme="9" tint="-0.24994659260841701"/>
      </font>
    </dxf>
    <dxf>
      <font>
        <color rgb="FFFF0000"/>
      </font>
    </dxf>
    <dxf>
      <font>
        <color rgb="FFFF0000"/>
      </font>
    </dxf>
    <dxf>
      <font>
        <color rgb="FFFF0000"/>
      </font>
    </dxf>
    <dxf>
      <font>
        <color rgb="FFC00000"/>
      </font>
    </dxf>
    <dxf>
      <font>
        <color rgb="FF9C0006"/>
      </font>
    </dxf>
    <dxf>
      <font>
        <color rgb="FF006100"/>
      </font>
      <fill>
        <patternFill>
          <bgColor rgb="FFC6EFCE"/>
        </patternFill>
      </fill>
    </dxf>
    <dxf>
      <font>
        <color theme="9" tint="-0.24994659260841701"/>
      </font>
    </dxf>
    <dxf>
      <font>
        <color rgb="FFFF0000"/>
      </font>
    </dxf>
    <dxf>
      <font>
        <color rgb="FFFF0000"/>
      </font>
    </dxf>
    <dxf>
      <font>
        <color theme="9" tint="-0.24994659260841701"/>
      </font>
    </dxf>
    <dxf>
      <font>
        <color rgb="FFFF0000"/>
      </font>
    </dxf>
    <dxf>
      <font>
        <color rgb="FFFF0000"/>
      </font>
    </dxf>
    <dxf>
      <font>
        <color rgb="FFC00000"/>
      </font>
    </dxf>
    <dxf>
      <font>
        <color rgb="FF9C0006"/>
      </font>
    </dxf>
    <dxf>
      <font>
        <color rgb="FFFF0000"/>
      </font>
    </dxf>
    <dxf>
      <font>
        <color rgb="FFC00000"/>
      </font>
    </dxf>
    <dxf>
      <font>
        <color rgb="FF9C0006"/>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theme="9" tint="-0.24994659260841701"/>
      </font>
    </dxf>
    <dxf>
      <font>
        <color rgb="FFFF0000"/>
      </font>
    </dxf>
    <dxf>
      <font>
        <color rgb="FFFF0000"/>
      </font>
    </dxf>
    <dxf>
      <font>
        <color rgb="FFC00000"/>
      </font>
    </dxf>
    <dxf>
      <font>
        <color rgb="FF9C0006"/>
      </font>
    </dxf>
    <dxf>
      <font>
        <color theme="9" tint="-0.24994659260841701"/>
      </font>
    </dxf>
    <dxf>
      <font>
        <color rgb="FFFF0000"/>
      </font>
    </dxf>
    <dxf>
      <font>
        <color rgb="FFFF0000"/>
      </font>
    </dxf>
    <dxf>
      <font>
        <color rgb="FF9C0006"/>
      </font>
    </dxf>
    <dxf>
      <font>
        <color rgb="FFC00000"/>
      </font>
    </dxf>
    <dxf>
      <font>
        <color rgb="FFC00000"/>
      </font>
    </dxf>
    <dxf>
      <fill>
        <patternFill>
          <bgColor theme="8" tint="0.79998168889431442"/>
        </patternFill>
      </fill>
    </dxf>
    <dxf>
      <font>
        <color rgb="FF9C0006"/>
      </font>
    </dxf>
    <dxf>
      <fill>
        <patternFill>
          <bgColor theme="8" tint="0.79998168889431442"/>
        </patternFill>
      </fill>
    </dxf>
    <dxf>
      <font>
        <color theme="9" tint="-0.24994659260841701"/>
      </font>
    </dxf>
    <dxf>
      <font>
        <color rgb="FFFF0000"/>
      </font>
    </dxf>
    <dxf>
      <font>
        <color rgb="FF9C0006"/>
      </font>
    </dxf>
    <dxf>
      <font>
        <color rgb="FFC00000"/>
      </font>
    </dxf>
    <dxf>
      <fill>
        <patternFill>
          <bgColor theme="8" tint="0.79998168889431442"/>
        </patternFill>
      </fill>
    </dxf>
    <dxf>
      <font>
        <color theme="9" tint="-0.24994659260841701"/>
      </font>
    </dxf>
    <dxf>
      <font>
        <color rgb="FFFF0000"/>
      </font>
    </dxf>
    <dxf>
      <fill>
        <patternFill>
          <bgColor theme="8" tint="0.79998168889431442"/>
        </patternFill>
      </fill>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rgb="FFFF0000"/>
      </font>
    </dxf>
    <dxf>
      <font>
        <color theme="6" tint="-0.24994659260841701"/>
      </font>
    </dxf>
    <dxf>
      <font>
        <color theme="9" tint="-0.24994659260841701"/>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theme="9" tint="-0.24994659260841701"/>
      </font>
    </dxf>
    <dxf>
      <font>
        <color rgb="FFC00000"/>
      </font>
    </dxf>
    <dxf>
      <font>
        <color rgb="FFFF0000"/>
      </font>
    </dxf>
    <dxf>
      <font>
        <color rgb="FFFF0000"/>
      </font>
    </dxf>
    <dxf>
      <font>
        <color rgb="FF9C0006"/>
      </font>
    </dxf>
    <dxf>
      <font>
        <color theme="9" tint="-0.24994659260841701"/>
      </font>
    </dxf>
    <dxf>
      <font>
        <color rgb="FF006100"/>
      </font>
      <fill>
        <patternFill>
          <bgColor rgb="FFC6EFCE"/>
        </patternFill>
      </fill>
    </dxf>
    <dxf>
      <font>
        <color rgb="FFFF0000"/>
      </font>
    </dxf>
    <dxf>
      <font>
        <color theme="6" tint="-0.24994659260841701"/>
      </font>
    </dxf>
    <dxf>
      <font>
        <color rgb="FFFF0000"/>
      </font>
    </dxf>
    <dxf>
      <font>
        <color rgb="FFFF0000"/>
      </font>
    </dxf>
    <dxf>
      <font>
        <color theme="9" tint="-0.24994659260841701"/>
      </font>
    </dxf>
    <dxf>
      <font>
        <color rgb="FF006100"/>
      </font>
      <fill>
        <patternFill>
          <bgColor rgb="FFC6EFCE"/>
        </patternFill>
      </fill>
    </dxf>
    <dxf>
      <font>
        <color theme="6" tint="-0.24994659260841701"/>
      </font>
    </dxf>
    <dxf>
      <font>
        <color rgb="FFFF0000"/>
      </font>
    </dxf>
    <dxf>
      <font>
        <color rgb="FFFF0000"/>
      </font>
    </dxf>
    <dxf>
      <font>
        <color rgb="FF9C0006"/>
      </font>
    </dxf>
    <dxf>
      <font>
        <color rgb="FF006100"/>
      </font>
      <fill>
        <patternFill>
          <bgColor rgb="FFC6EFCE"/>
        </patternFill>
      </fill>
    </dxf>
    <dxf>
      <font>
        <color rgb="FFC00000"/>
      </font>
    </dxf>
    <dxf>
      <font>
        <color rgb="FFFF0000"/>
      </font>
    </dxf>
    <dxf>
      <font>
        <color theme="9" tint="-0.24994659260841701"/>
      </font>
    </dxf>
    <dxf>
      <font>
        <color rgb="FFFF0000"/>
      </font>
    </dxf>
    <dxf>
      <font>
        <color rgb="FFFF0000"/>
      </font>
    </dxf>
    <dxf>
      <font>
        <color rgb="FFC00000"/>
      </font>
    </dxf>
    <dxf>
      <font>
        <color rgb="FF9C0006"/>
      </font>
    </dxf>
    <dxf>
      <font>
        <color rgb="FFFF0000"/>
      </font>
    </dxf>
    <dxf>
      <font>
        <color theme="6" tint="-0.24994659260841701"/>
      </font>
    </dxf>
    <dxf>
      <font>
        <color rgb="FF006100"/>
      </font>
      <fill>
        <patternFill>
          <bgColor rgb="FFC6EFCE"/>
        </patternFill>
      </fill>
    </dxf>
    <dxf>
      <font>
        <color theme="9" tint="-0.24994659260841701"/>
      </font>
    </dxf>
    <dxf>
      <font>
        <color rgb="FFFF0000"/>
      </font>
    </dxf>
    <dxf>
      <font>
        <color rgb="FFFF0000"/>
      </font>
    </dxf>
    <dxf>
      <font>
        <color theme="9" tint="-0.24994659260841701"/>
      </font>
    </dxf>
    <dxf>
      <font>
        <color rgb="FFFF0000"/>
      </font>
    </dxf>
    <dxf>
      <font>
        <color rgb="FF006100"/>
      </font>
      <fill>
        <patternFill>
          <bgColor rgb="FFC6EFCE"/>
        </patternFill>
      </fill>
    </dxf>
    <dxf>
      <font>
        <color rgb="FF9C0006"/>
      </font>
    </dxf>
    <dxf>
      <font>
        <color rgb="FFC00000"/>
      </font>
    </dxf>
    <dxf>
      <font>
        <color theme="9" tint="-0.24994659260841701"/>
      </font>
    </dxf>
    <dxf>
      <font>
        <color rgb="FFFF0000"/>
      </font>
    </dxf>
    <dxf>
      <font>
        <color rgb="FFFF0000"/>
      </font>
    </dxf>
    <dxf>
      <font>
        <color theme="6" tint="-0.24994659260841701"/>
      </font>
    </dxf>
    <dxf>
      <font>
        <color rgb="FFFF0000"/>
      </font>
    </dxf>
    <dxf>
      <font>
        <color rgb="FFFF0000"/>
      </font>
    </dxf>
    <dxf>
      <font>
        <color theme="9" tint="-0.24994659260841701"/>
      </font>
    </dxf>
    <dxf>
      <font>
        <color theme="6" tint="-0.24994659260841701"/>
      </font>
    </dxf>
    <dxf>
      <font>
        <color rgb="FFFF0000"/>
      </font>
    </dxf>
    <dxf>
      <font>
        <color rgb="FFFF0000"/>
      </font>
    </dxf>
    <dxf>
      <font>
        <color rgb="FFC00000"/>
      </font>
    </dxf>
    <dxf>
      <font>
        <color rgb="FFC00000"/>
      </font>
    </dxf>
    <dxf>
      <font>
        <color rgb="FF9C0006"/>
      </font>
    </dxf>
    <dxf>
      <font>
        <color rgb="FFFF0000"/>
      </font>
    </dxf>
    <dxf>
      <fill>
        <patternFill>
          <bgColor theme="8" tint="0.79998168889431442"/>
        </patternFill>
      </fill>
    </dxf>
    <dxf>
      <font>
        <color rgb="FFC00000"/>
      </font>
    </dxf>
    <dxf>
      <font>
        <color theme="9" tint="-0.24994659260841701"/>
      </font>
    </dxf>
    <dxf>
      <fill>
        <patternFill>
          <bgColor theme="8" tint="0.79998168889431442"/>
        </patternFill>
      </fill>
    </dxf>
    <dxf>
      <font>
        <color rgb="FFC00000"/>
      </font>
    </dxf>
    <dxf>
      <font>
        <color rgb="FF9C0006"/>
      </font>
    </dxf>
    <dxf>
      <fill>
        <patternFill>
          <bgColor theme="8" tint="0.79998168889431442"/>
        </patternFill>
      </fill>
    </dxf>
    <dxf>
      <font>
        <color rgb="FFC00000"/>
      </font>
    </dxf>
    <dxf>
      <fill>
        <patternFill>
          <bgColor theme="8" tint="0.79998168889431442"/>
        </patternFill>
      </fill>
    </dxf>
    <dxf>
      <font>
        <color rgb="FFC00000"/>
      </font>
    </dxf>
    <dxf>
      <font>
        <color rgb="FF006100"/>
      </font>
      <fill>
        <patternFill>
          <bgColor rgb="FFC6EFCE"/>
        </patternFill>
      </fill>
    </dxf>
    <dxf>
      <font>
        <color rgb="FF9C0006"/>
      </font>
    </dxf>
    <dxf>
      <font>
        <color rgb="FFC00000"/>
      </font>
    </dxf>
    <dxf>
      <font>
        <color theme="9" tint="-0.24994659260841701"/>
      </font>
    </dxf>
    <dxf>
      <font>
        <color rgb="FF006100"/>
      </font>
      <fill>
        <patternFill>
          <bgColor rgb="FFC6EFCE"/>
        </patternFill>
      </fill>
    </dxf>
    <dxf>
      <font>
        <color rgb="FFFF0000"/>
      </font>
    </dxf>
    <dxf>
      <font>
        <color theme="9" tint="-0.24994659260841701"/>
      </font>
    </dxf>
    <dxf>
      <font>
        <color rgb="FFFF0000"/>
      </font>
    </dxf>
    <dxf>
      <font>
        <color rgb="FF9C0006"/>
      </font>
    </dxf>
    <dxf>
      <font>
        <color rgb="FF006100"/>
      </font>
      <fill>
        <patternFill>
          <bgColor rgb="FFC6EFCE"/>
        </patternFill>
      </fill>
    </dxf>
    <dxf>
      <font>
        <color rgb="FFFF0000"/>
      </font>
    </dxf>
    <dxf>
      <fill>
        <patternFill>
          <bgColor theme="8" tint="0.79998168889431442"/>
        </patternFill>
      </fill>
    </dxf>
    <dxf>
      <font>
        <color rgb="FF006100"/>
      </font>
      <fill>
        <patternFill>
          <bgColor rgb="FFC6EFCE"/>
        </patternFill>
      </fill>
    </dxf>
    <dxf>
      <font>
        <color rgb="FFFF0000"/>
      </font>
    </dxf>
    <dxf>
      <font>
        <color rgb="FFFF0000"/>
      </font>
    </dxf>
    <dxf>
      <font>
        <color theme="9" tint="-0.24994659260841701"/>
      </font>
    </dxf>
    <dxf>
      <font>
        <color rgb="FFC00000"/>
      </font>
    </dxf>
    <dxf>
      <font>
        <color rgb="FF9C0006"/>
      </font>
    </dxf>
    <dxf>
      <font>
        <color rgb="FFFF0000"/>
      </font>
    </dxf>
    <dxf>
      <font>
        <color theme="9" tint="-0.24994659260841701"/>
      </font>
    </dxf>
    <dxf>
      <font>
        <color rgb="FFFF0000"/>
      </font>
    </dxf>
    <dxf>
      <font>
        <color rgb="FFC00000"/>
      </font>
    </dxf>
    <dxf>
      <font>
        <color rgb="FF9C0006"/>
      </font>
    </dxf>
    <dxf>
      <fill>
        <patternFill>
          <bgColor theme="8" tint="0.79998168889431442"/>
        </patternFill>
      </fill>
    </dxf>
    <dxf>
      <font>
        <color rgb="FFFF0000"/>
      </font>
    </dxf>
    <dxf>
      <font>
        <color rgb="FF006100"/>
      </font>
      <fill>
        <patternFill>
          <bgColor rgb="FFC6EFCE"/>
        </patternFill>
      </fill>
    </dxf>
    <dxf>
      <font>
        <color theme="9" tint="-0.24994659260841701"/>
      </font>
    </dxf>
    <dxf>
      <font>
        <color rgb="FFFF0000"/>
      </font>
    </dxf>
    <dxf>
      <font>
        <color rgb="FFFF0000"/>
      </font>
    </dxf>
    <dxf>
      <fill>
        <patternFill>
          <bgColor theme="8" tint="0.79998168889431442"/>
        </patternFill>
      </fill>
    </dxf>
    <dxf>
      <font>
        <color rgb="FF9C0006"/>
      </font>
    </dxf>
    <dxf>
      <font>
        <color rgb="FFC00000"/>
      </font>
    </dxf>
    <dxf>
      <font>
        <color rgb="FFC00000"/>
      </font>
    </dxf>
    <dxf>
      <font>
        <color rgb="FF006100"/>
      </font>
      <fill>
        <patternFill>
          <bgColor rgb="FFC6EFCE"/>
        </patternFill>
      </fill>
    </dxf>
    <dxf>
      <fill>
        <patternFill>
          <bgColor theme="8" tint="0.79998168889431442"/>
        </patternFill>
      </fill>
    </dxf>
    <dxf>
      <font>
        <color theme="9" tint="-0.24994659260841701"/>
      </font>
    </dxf>
    <dxf>
      <font>
        <color rgb="FFFF0000"/>
      </font>
    </dxf>
    <dxf>
      <font>
        <color rgb="FFFF0000"/>
      </font>
    </dxf>
    <dxf>
      <font>
        <color rgb="FFFF0000"/>
      </font>
    </dxf>
    <dxf>
      <font>
        <color theme="9" tint="-0.24994659260841701"/>
      </font>
    </dxf>
    <dxf>
      <font>
        <color rgb="FFFF0000"/>
      </font>
    </dxf>
    <dxf>
      <font>
        <color rgb="FFFF0000"/>
      </font>
    </dxf>
    <dxf>
      <font>
        <color rgb="FFC00000"/>
      </font>
    </dxf>
    <dxf>
      <font>
        <color rgb="FF9C0006"/>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theme="9" tint="-0.24994659260841701"/>
      </font>
    </dxf>
    <dxf>
      <font>
        <color theme="9" tint="-0.24994659260841701"/>
      </font>
    </dxf>
    <dxf>
      <font>
        <color rgb="FFFF0000"/>
      </font>
    </dxf>
    <dxf>
      <font>
        <color rgb="FFFF0000"/>
      </font>
    </dxf>
    <dxf>
      <font>
        <color rgb="FFC00000"/>
      </font>
    </dxf>
    <dxf>
      <fill>
        <patternFill>
          <bgColor theme="8" tint="0.79998168889431442"/>
        </patternFill>
      </fill>
    </dxf>
    <dxf>
      <font>
        <color rgb="FF9C0006"/>
      </font>
    </dxf>
    <dxf>
      <font>
        <color rgb="FF006100"/>
      </font>
      <fill>
        <patternFill>
          <bgColor rgb="FFC6EFCE"/>
        </patternFill>
      </fill>
    </dxf>
    <dxf>
      <font>
        <color rgb="FFFF0000"/>
      </font>
    </dxf>
    <dxf>
      <font>
        <color rgb="FFC00000"/>
      </font>
    </dxf>
    <dxf>
      <font>
        <color rgb="FFFF0000"/>
      </font>
    </dxf>
    <dxf>
      <font>
        <color rgb="FF9C0006"/>
      </font>
    </dxf>
    <dxf>
      <fill>
        <patternFill>
          <bgColor theme="8" tint="0.79998168889431442"/>
        </patternFill>
      </fill>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C00000"/>
      </font>
    </dxf>
    <dxf>
      <fill>
        <patternFill>
          <bgColor theme="8" tint="0.79998168889431442"/>
        </patternFill>
      </fill>
    </dxf>
    <dxf>
      <font>
        <color rgb="FF9C0006"/>
      </font>
    </dxf>
    <dxf>
      <font>
        <color rgb="FFC00000"/>
      </font>
    </dxf>
    <dxf>
      <font>
        <color rgb="FFC00000"/>
      </font>
    </dxf>
    <dxf>
      <font>
        <color rgb="FF9C0006"/>
      </font>
    </dxf>
    <dxf>
      <fill>
        <patternFill>
          <bgColor theme="8" tint="0.79998168889431442"/>
        </patternFill>
      </fill>
    </dxf>
    <dxf>
      <font>
        <color rgb="FFFF0000"/>
      </font>
    </dxf>
    <dxf>
      <font>
        <color rgb="FF006100"/>
      </font>
      <fill>
        <patternFill>
          <bgColor rgb="FFC6EFCE"/>
        </patternFill>
      </fill>
    </dxf>
    <dxf>
      <fill>
        <patternFill>
          <bgColor theme="8" tint="0.79998168889431442"/>
        </patternFill>
      </fill>
    </dxf>
    <dxf>
      <font>
        <color theme="9" tint="-0.24994659260841701"/>
      </font>
    </dxf>
    <dxf>
      <font>
        <color rgb="FFC00000"/>
      </font>
    </dxf>
    <dxf>
      <font>
        <color rgb="FF9C0006"/>
      </font>
    </dxf>
    <dxf>
      <font>
        <color rgb="FFC00000"/>
      </font>
    </dxf>
    <dxf>
      <fill>
        <patternFill>
          <bgColor theme="8" tint="0.79998168889431442"/>
        </patternFill>
      </fill>
    </dxf>
    <dxf>
      <font>
        <color rgb="FF9C0006"/>
      </font>
    </dxf>
    <dxf>
      <font>
        <color rgb="FFFF0000"/>
      </font>
    </dxf>
    <dxf>
      <font>
        <color theme="9" tint="-0.24994659260841701"/>
      </font>
    </dxf>
    <dxf>
      <font>
        <color rgb="FF006100"/>
      </font>
      <fill>
        <patternFill>
          <bgColor rgb="FFC6EFCE"/>
        </patternFill>
      </fill>
    </dxf>
    <dxf>
      <font>
        <color rgb="FFFF0000"/>
      </font>
    </dxf>
    <dxf>
      <font>
        <color theme="9" tint="-0.24994659260841701"/>
      </font>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rgb="FF006100"/>
      </font>
      <fill>
        <patternFill>
          <bgColor rgb="FFC6EFCE"/>
        </patternFill>
      </fill>
    </dxf>
    <dxf>
      <font>
        <color theme="9" tint="-0.24994659260841701"/>
      </font>
    </dxf>
    <dxf>
      <font>
        <color rgb="FFFF0000"/>
      </font>
    </dxf>
    <dxf>
      <font>
        <color rgb="FFFF0000"/>
      </font>
    </dxf>
    <dxf>
      <font>
        <color theme="6" tint="-0.24994659260841701"/>
      </font>
    </dxf>
    <dxf>
      <font>
        <color theme="9" tint="-0.24994659260841701"/>
      </font>
    </dxf>
    <dxf>
      <font>
        <color rgb="FFFF0000"/>
      </font>
    </dxf>
    <dxf>
      <font>
        <color rgb="FFFF0000"/>
      </font>
    </dxf>
    <dxf>
      <font>
        <color rgb="FFFF0000"/>
      </font>
    </dxf>
    <dxf>
      <font>
        <color theme="6" tint="-0.24994659260841701"/>
      </font>
    </dxf>
    <dxf>
      <font>
        <color rgb="FFFF0000"/>
      </font>
    </dxf>
    <dxf>
      <font>
        <color theme="6" tint="-0.24994659260841701"/>
      </font>
    </dxf>
    <dxf>
      <font>
        <color rgb="FFFF0000"/>
      </font>
    </dxf>
    <dxf>
      <font>
        <color rgb="FFC00000"/>
      </font>
    </dxf>
    <dxf>
      <font>
        <color rgb="FFC00000"/>
      </font>
    </dxf>
    <dxf>
      <font>
        <color rgb="FFC00000"/>
      </font>
    </dxf>
    <dxf>
      <font>
        <color rgb="FFC00000"/>
      </font>
    </dxf>
    <dxf>
      <fill>
        <patternFill>
          <bgColor theme="8" tint="0.79998168889431442"/>
        </patternFill>
      </fill>
    </dxf>
    <dxf>
      <font>
        <color rgb="FF9C0006"/>
      </font>
    </dxf>
    <dxf>
      <font>
        <color rgb="FFC00000"/>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ont>
        <color rgb="FF9C0006"/>
      </font>
    </dxf>
    <dxf>
      <font>
        <color rgb="FF006100"/>
      </font>
      <fill>
        <patternFill>
          <bgColor rgb="FFC6EFCE"/>
        </patternFill>
      </fill>
    </dxf>
    <dxf>
      <font>
        <color rgb="FF006100"/>
      </font>
      <fill>
        <patternFill>
          <bgColor rgb="FFC6EFCE"/>
        </patternFill>
      </fill>
    </dxf>
    <dxf>
      <font>
        <color theme="9" tint="-0.24994659260841701"/>
      </font>
    </dxf>
    <dxf>
      <font>
        <color rgb="FFFF0000"/>
      </font>
    </dxf>
    <dxf>
      <font>
        <color rgb="FFFF0000"/>
      </font>
    </dxf>
    <dxf>
      <font>
        <color rgb="FF9C0006"/>
      </font>
    </dxf>
    <dxf>
      <font>
        <color rgb="FFC00000"/>
      </font>
    </dxf>
    <dxf>
      <fill>
        <patternFill>
          <bgColor theme="8" tint="0.79998168889431442"/>
        </patternFill>
      </fill>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C00000"/>
      </font>
    </dxf>
    <dxf>
      <font>
        <color rgb="FF9C0006"/>
      </font>
    </dxf>
    <dxf>
      <font>
        <color rgb="FFFF0000"/>
      </font>
    </dxf>
    <dxf>
      <font>
        <color theme="9" tint="-0.24994659260841701"/>
      </font>
    </dxf>
    <dxf>
      <font>
        <color rgb="FFFF0000"/>
      </font>
    </dxf>
    <dxf>
      <fill>
        <patternFill>
          <bgColor theme="8" tint="0.79998168889431442"/>
        </patternFill>
      </fill>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9C0006"/>
      </font>
    </dxf>
    <dxf>
      <font>
        <color rgb="FFC00000"/>
      </font>
    </dxf>
    <dxf>
      <font>
        <color rgb="FF9C0006"/>
      </font>
    </dxf>
    <dxf>
      <font>
        <color theme="9" tint="-0.24994659260841701"/>
      </font>
    </dxf>
    <dxf>
      <font>
        <color rgb="FFFF0000"/>
      </font>
    </dxf>
    <dxf>
      <font>
        <color rgb="FFFF0000"/>
      </font>
    </dxf>
    <dxf>
      <font>
        <color rgb="FFFF0000"/>
      </font>
    </dxf>
    <dxf>
      <font>
        <color rgb="FFFF0000"/>
      </font>
    </dxf>
    <dxf>
      <font>
        <color rgb="FF9C0006"/>
      </font>
    </dxf>
    <dxf>
      <font>
        <color theme="9" tint="-0.24994659260841701"/>
      </font>
    </dxf>
    <dxf>
      <font>
        <color rgb="FFFF0000"/>
      </font>
    </dxf>
    <dxf>
      <font>
        <color rgb="FFFF0000"/>
      </font>
    </dxf>
    <dxf>
      <font>
        <color rgb="FFC00000"/>
      </font>
    </dxf>
    <dxf>
      <font>
        <color rgb="FF006100"/>
      </font>
      <fill>
        <patternFill>
          <bgColor rgb="FFC6EFCE"/>
        </patternFill>
      </fill>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C00000"/>
      </font>
    </dxf>
    <dxf>
      <font>
        <color rgb="FF9C0006"/>
      </font>
    </dxf>
    <dxf>
      <fill>
        <patternFill>
          <bgColor theme="8" tint="0.79998168889431442"/>
        </patternFill>
      </fill>
    </dxf>
    <dxf>
      <font>
        <color rgb="FFC00000"/>
      </font>
    </dxf>
    <dxf>
      <font>
        <color rgb="FF9C0006"/>
      </font>
    </dxf>
    <dxf>
      <fill>
        <patternFill>
          <bgColor theme="8" tint="0.79998168889431442"/>
        </patternFill>
      </fill>
    </dxf>
    <dxf>
      <font>
        <color rgb="FFFF0000"/>
      </font>
    </dxf>
    <dxf>
      <font>
        <color theme="9" tint="-0.24994659260841701"/>
      </font>
    </dxf>
    <dxf>
      <font>
        <color rgb="FF006100"/>
      </font>
      <fill>
        <patternFill>
          <bgColor rgb="FFC6EFCE"/>
        </patternFill>
      </fill>
    </dxf>
    <dxf>
      <font>
        <color theme="9" tint="-0.24994659260841701"/>
      </font>
    </dxf>
    <dxf>
      <font>
        <color rgb="FFFF0000"/>
      </font>
    </dxf>
    <dxf>
      <font>
        <color theme="6" tint="-0.24994659260841701"/>
      </font>
    </dxf>
    <dxf>
      <font>
        <color rgb="FFFF0000"/>
      </font>
    </dxf>
    <dxf>
      <font>
        <color rgb="FFFF0000"/>
      </font>
    </dxf>
    <dxf>
      <font>
        <color theme="9" tint="-0.24994659260841701"/>
      </font>
    </dxf>
    <dxf>
      <font>
        <color rgb="FF006100"/>
      </font>
      <fill>
        <patternFill>
          <bgColor rgb="FFC6EFCE"/>
        </patternFill>
      </fill>
    </dxf>
    <dxf>
      <font>
        <color rgb="FFFF0000"/>
      </font>
    </dxf>
    <dxf>
      <font>
        <color theme="9" tint="-0.24994659260841701"/>
      </font>
    </dxf>
    <dxf>
      <font>
        <color rgb="FFFF0000"/>
      </font>
    </dxf>
    <dxf>
      <font>
        <color rgb="FFFF0000"/>
      </font>
    </dxf>
    <dxf>
      <font>
        <color rgb="FFFF0000"/>
      </font>
    </dxf>
    <dxf>
      <font>
        <color theme="6" tint="-0.24994659260841701"/>
      </font>
    </dxf>
    <dxf>
      <font>
        <color rgb="FFFF0000"/>
      </font>
    </dxf>
    <dxf>
      <font>
        <color theme="6" tint="-0.24994659260841701"/>
      </font>
    </dxf>
    <dxf>
      <font>
        <color rgb="FFFF0000"/>
      </font>
    </dxf>
    <dxf>
      <font>
        <color rgb="FFC00000"/>
      </font>
    </dxf>
    <dxf>
      <font>
        <color rgb="FFC00000"/>
      </font>
    </dxf>
    <dxf>
      <font>
        <color rgb="FFC00000"/>
      </font>
    </dxf>
    <dxf>
      <fill>
        <patternFill>
          <bgColor theme="8" tint="0.79998168889431442"/>
        </patternFill>
      </fill>
    </dxf>
    <dxf>
      <fill>
        <patternFill>
          <bgColor theme="8" tint="0.79998168889431442"/>
        </patternFill>
      </fill>
    </dxf>
    <dxf>
      <font>
        <color rgb="FF9C0006"/>
      </font>
    </dxf>
    <dxf>
      <font>
        <color rgb="FFC00000"/>
      </font>
    </dxf>
    <dxf>
      <font>
        <color rgb="FF9C0006"/>
      </font>
    </dxf>
    <dxf>
      <font>
        <color rgb="FF006100"/>
      </font>
      <fill>
        <patternFill>
          <bgColor rgb="FFC6EFCE"/>
        </patternFill>
      </fill>
    </dxf>
    <dxf>
      <font>
        <color theme="9" tint="-0.24994659260841701"/>
      </font>
    </dxf>
    <dxf>
      <font>
        <color rgb="FFFF0000"/>
      </font>
    </dxf>
    <dxf>
      <font>
        <color rgb="FF9C0006"/>
      </font>
    </dxf>
    <dxf>
      <font>
        <color rgb="FF006100"/>
      </font>
      <fill>
        <patternFill>
          <bgColor rgb="FFC6EFCE"/>
        </patternFill>
      </fill>
    </dxf>
    <dxf>
      <font>
        <color rgb="FFFF0000"/>
      </font>
    </dxf>
    <dxf>
      <font>
        <color theme="9" tint="-0.24994659260841701"/>
      </font>
    </dxf>
    <dxf>
      <font>
        <color rgb="FFFF0000"/>
      </font>
    </dxf>
    <dxf>
      <font>
        <color rgb="FFC00000"/>
      </font>
    </dxf>
    <dxf>
      <fill>
        <patternFill>
          <bgColor theme="8" tint="0.79998168889431442"/>
        </patternFill>
      </fill>
    </dxf>
    <dxf>
      <font>
        <color rgb="FFC00000"/>
      </font>
    </dxf>
    <dxf>
      <fill>
        <patternFill>
          <bgColor theme="8" tint="0.79998168889431442"/>
        </patternFill>
      </fill>
    </dxf>
    <dxf>
      <font>
        <color rgb="FFFF0000"/>
      </font>
    </dxf>
    <dxf>
      <font>
        <color rgb="FFFF0000"/>
      </font>
    </dxf>
    <dxf>
      <font>
        <color theme="9" tint="-0.24994659260841701"/>
      </font>
    </dxf>
    <dxf>
      <font>
        <color rgb="FFFF0000"/>
      </font>
    </dxf>
    <dxf>
      <font>
        <color theme="9" tint="-0.24994659260841701"/>
      </font>
    </dxf>
    <dxf>
      <font>
        <color rgb="FFFF0000"/>
      </font>
    </dxf>
    <dxf>
      <font>
        <color rgb="FFFF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28575</xdr:rowOff>
    </xdr:to>
    <xdr:sp macro="" textlink="">
      <xdr:nvSpPr>
        <xdr:cNvPr id="2" name="AutoShape 2" descr="Álcool Étilico Hidratado 70° 1L TUPI">
          <a:extLst>
            <a:ext uri="{FF2B5EF4-FFF2-40B4-BE49-F238E27FC236}">
              <a16:creationId xmlns:a16="http://schemas.microsoft.com/office/drawing/2014/main" id="{69C4BDD6-3BAA-4030-91AD-DBCF08ED4FBB}"/>
            </a:ext>
          </a:extLst>
        </xdr:cNvPr>
        <xdr:cNvSpPr>
          <a:spLocks noChangeAspect="1" noChangeArrowheads="1"/>
        </xdr:cNvSpPr>
      </xdr:nvSpPr>
      <xdr:spPr bwMode="auto">
        <a:xfrm>
          <a:off x="0"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3" name="AutoShape 3" descr="Álcool Étilico Hidratado 70° 1L TUPI">
          <a:extLst>
            <a:ext uri="{FF2B5EF4-FFF2-40B4-BE49-F238E27FC236}">
              <a16:creationId xmlns:a16="http://schemas.microsoft.com/office/drawing/2014/main" id="{27DC3280-6BAA-4580-99B6-9F8A5CB0659C}"/>
            </a:ext>
          </a:extLst>
        </xdr:cNvPr>
        <xdr:cNvSpPr>
          <a:spLocks noChangeAspect="1" noChangeArrowheads="1"/>
        </xdr:cNvSpPr>
      </xdr:nvSpPr>
      <xdr:spPr bwMode="auto">
        <a:xfrm>
          <a:off x="0"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4" name="AutoShape 4" descr="Álcool Étilico Hidratado 70° 1L TUPI">
          <a:extLst>
            <a:ext uri="{FF2B5EF4-FFF2-40B4-BE49-F238E27FC236}">
              <a16:creationId xmlns:a16="http://schemas.microsoft.com/office/drawing/2014/main" id="{45C3444E-F029-4349-BC24-7ECC77CC43C2}"/>
            </a:ext>
          </a:extLst>
        </xdr:cNvPr>
        <xdr:cNvSpPr>
          <a:spLocks noChangeAspect="1" noChangeArrowheads="1"/>
        </xdr:cNvSpPr>
      </xdr:nvSpPr>
      <xdr:spPr bwMode="auto">
        <a:xfrm>
          <a:off x="0" y="1320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5" name="AutoShape 5" descr="Álcool Étilico Hidratado 70° 1L TUPI">
          <a:extLst>
            <a:ext uri="{FF2B5EF4-FFF2-40B4-BE49-F238E27FC236}">
              <a16:creationId xmlns:a16="http://schemas.microsoft.com/office/drawing/2014/main" id="{BEA033A3-1ECA-4ED4-BB11-63CC3D003506}"/>
            </a:ext>
          </a:extLst>
        </xdr:cNvPr>
        <xdr:cNvSpPr>
          <a:spLocks noChangeAspect="1" noChangeArrowheads="1"/>
        </xdr:cNvSpPr>
      </xdr:nvSpPr>
      <xdr:spPr bwMode="auto">
        <a:xfrm>
          <a:off x="0"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6" name="AutoShape 6" descr="Álcool Étilico Hidratado 70° 1L TUPI">
          <a:extLst>
            <a:ext uri="{FF2B5EF4-FFF2-40B4-BE49-F238E27FC236}">
              <a16:creationId xmlns:a16="http://schemas.microsoft.com/office/drawing/2014/main" id="{1D602DEE-F523-4670-861F-D5EFCF48545C}"/>
            </a:ext>
          </a:extLst>
        </xdr:cNvPr>
        <xdr:cNvSpPr>
          <a:spLocks noChangeAspect="1" noChangeArrowheads="1"/>
        </xdr:cNvSpPr>
      </xdr:nvSpPr>
      <xdr:spPr bwMode="auto">
        <a:xfrm>
          <a:off x="0"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0DD06683-56C3-4DD2-AC73-B4E039887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304800</xdr:colOff>
      <xdr:row>41</xdr:row>
      <xdr:rowOff>105323</xdr:rowOff>
    </xdr:to>
    <xdr:sp macro="" textlink="">
      <xdr:nvSpPr>
        <xdr:cNvPr id="8" name="AutoShape 2" descr="Álcool Étilico Hidratado 70° 1L TUPI">
          <a:extLst>
            <a:ext uri="{FF2B5EF4-FFF2-40B4-BE49-F238E27FC236}">
              <a16:creationId xmlns:a16="http://schemas.microsoft.com/office/drawing/2014/main" id="{C5A6B083-3E47-4D22-ADD1-E4B7D7E6F023}"/>
            </a:ext>
          </a:extLst>
        </xdr:cNvPr>
        <xdr:cNvSpPr>
          <a:spLocks noChangeAspect="1" noChangeArrowheads="1"/>
        </xdr:cNvSpPr>
      </xdr:nvSpPr>
      <xdr:spPr bwMode="auto">
        <a:xfrm>
          <a:off x="0" y="764571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43</xdr:row>
      <xdr:rowOff>161869</xdr:rowOff>
    </xdr:to>
    <xdr:sp macro="" textlink="">
      <xdr:nvSpPr>
        <xdr:cNvPr id="9" name="AutoShape 3" descr="Álcool Étilico Hidratado 70° 1L TUPI">
          <a:extLst>
            <a:ext uri="{FF2B5EF4-FFF2-40B4-BE49-F238E27FC236}">
              <a16:creationId xmlns:a16="http://schemas.microsoft.com/office/drawing/2014/main" id="{80C256B4-314B-4A04-A0A0-58241A714DC8}"/>
            </a:ext>
          </a:extLst>
        </xdr:cNvPr>
        <xdr:cNvSpPr>
          <a:spLocks noChangeAspect="1" noChangeArrowheads="1"/>
        </xdr:cNvSpPr>
      </xdr:nvSpPr>
      <xdr:spPr bwMode="auto">
        <a:xfrm>
          <a:off x="0" y="78400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43</xdr:row>
      <xdr:rowOff>161869</xdr:rowOff>
    </xdr:to>
    <xdr:sp macro="" textlink="">
      <xdr:nvSpPr>
        <xdr:cNvPr id="10" name="AutoShape 4" descr="Álcool Étilico Hidratado 70° 1L TUPI">
          <a:extLst>
            <a:ext uri="{FF2B5EF4-FFF2-40B4-BE49-F238E27FC236}">
              <a16:creationId xmlns:a16="http://schemas.microsoft.com/office/drawing/2014/main" id="{508AFBF7-8A4D-45B7-84C8-42B27C95DEE4}"/>
            </a:ext>
          </a:extLst>
        </xdr:cNvPr>
        <xdr:cNvSpPr>
          <a:spLocks noChangeAspect="1" noChangeArrowheads="1"/>
        </xdr:cNvSpPr>
      </xdr:nvSpPr>
      <xdr:spPr bwMode="auto">
        <a:xfrm>
          <a:off x="0" y="78400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41</xdr:row>
      <xdr:rowOff>105323</xdr:rowOff>
    </xdr:to>
    <xdr:sp macro="" textlink="">
      <xdr:nvSpPr>
        <xdr:cNvPr id="11" name="AutoShape 5" descr="Álcool Étilico Hidratado 70° 1L TUPI">
          <a:extLst>
            <a:ext uri="{FF2B5EF4-FFF2-40B4-BE49-F238E27FC236}">
              <a16:creationId xmlns:a16="http://schemas.microsoft.com/office/drawing/2014/main" id="{61164C7D-57D0-4746-9857-D8F47DF1278D}"/>
            </a:ext>
          </a:extLst>
        </xdr:cNvPr>
        <xdr:cNvSpPr>
          <a:spLocks noChangeAspect="1" noChangeArrowheads="1"/>
        </xdr:cNvSpPr>
      </xdr:nvSpPr>
      <xdr:spPr bwMode="auto">
        <a:xfrm>
          <a:off x="0" y="764571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40</xdr:row>
      <xdr:rowOff>0</xdr:rowOff>
    </xdr:from>
    <xdr:to>
      <xdr:col>3</xdr:col>
      <xdr:colOff>226359</xdr:colOff>
      <xdr:row>41</xdr:row>
      <xdr:rowOff>109133</xdr:rowOff>
    </xdr:to>
    <xdr:sp macro="" textlink="">
      <xdr:nvSpPr>
        <xdr:cNvPr id="12" name="AutoShape 6" descr="Álcool Étilico Hidratado 70° 1L TUPI">
          <a:extLst>
            <a:ext uri="{FF2B5EF4-FFF2-40B4-BE49-F238E27FC236}">
              <a16:creationId xmlns:a16="http://schemas.microsoft.com/office/drawing/2014/main" id="{9A02EBDC-337A-40FA-8B50-D45794601C0F}"/>
            </a:ext>
          </a:extLst>
        </xdr:cNvPr>
        <xdr:cNvSpPr>
          <a:spLocks noChangeAspect="1" noChangeArrowheads="1"/>
        </xdr:cNvSpPr>
      </xdr:nvSpPr>
      <xdr:spPr bwMode="auto">
        <a:xfrm>
          <a:off x="2266950" y="76490792"/>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40</xdr:row>
      <xdr:rowOff>0</xdr:rowOff>
    </xdr:from>
    <xdr:ext cx="304800" cy="304800"/>
    <xdr:sp macro="" textlink="">
      <xdr:nvSpPr>
        <xdr:cNvPr id="15" name="AutoShape 2" descr="Álcool Étilico Hidratado 70° 1L TUPI">
          <a:extLst>
            <a:ext uri="{FF2B5EF4-FFF2-40B4-BE49-F238E27FC236}">
              <a16:creationId xmlns:a16="http://schemas.microsoft.com/office/drawing/2014/main" id="{C041513E-0700-4AE4-A52C-FA873C658719}"/>
            </a:ext>
          </a:extLst>
        </xdr:cNvPr>
        <xdr:cNvSpPr>
          <a:spLocks noChangeAspect="1" noChangeArrowheads="1"/>
        </xdr:cNvSpPr>
      </xdr:nvSpPr>
      <xdr:spPr bwMode="auto">
        <a:xfrm>
          <a:off x="0" y="4030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16" name="AutoShape 3" descr="Álcool Étilico Hidratado 70° 1L TUPI">
          <a:extLst>
            <a:ext uri="{FF2B5EF4-FFF2-40B4-BE49-F238E27FC236}">
              <a16:creationId xmlns:a16="http://schemas.microsoft.com/office/drawing/2014/main" id="{24B0218D-4825-4131-8CC7-A4F5B0C8B5D9}"/>
            </a:ext>
          </a:extLst>
        </xdr:cNvPr>
        <xdr:cNvSpPr>
          <a:spLocks noChangeAspect="1" noChangeArrowheads="1"/>
        </xdr:cNvSpPr>
      </xdr:nvSpPr>
      <xdr:spPr bwMode="auto">
        <a:xfrm>
          <a:off x="0" y="413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17" name="AutoShape 4" descr="Álcool Étilico Hidratado 70° 1L TUPI">
          <a:extLst>
            <a:ext uri="{FF2B5EF4-FFF2-40B4-BE49-F238E27FC236}">
              <a16:creationId xmlns:a16="http://schemas.microsoft.com/office/drawing/2014/main" id="{5A41912E-DD86-44B4-A5D6-1953CD32623E}"/>
            </a:ext>
          </a:extLst>
        </xdr:cNvPr>
        <xdr:cNvSpPr>
          <a:spLocks noChangeAspect="1" noChangeArrowheads="1"/>
        </xdr:cNvSpPr>
      </xdr:nvSpPr>
      <xdr:spPr bwMode="auto">
        <a:xfrm>
          <a:off x="0" y="413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18" name="AutoShape 5" descr="Álcool Étilico Hidratado 70° 1L TUPI">
          <a:extLst>
            <a:ext uri="{FF2B5EF4-FFF2-40B4-BE49-F238E27FC236}">
              <a16:creationId xmlns:a16="http://schemas.microsoft.com/office/drawing/2014/main" id="{96128E38-AF2C-40FB-9586-5F901684A375}"/>
            </a:ext>
          </a:extLst>
        </xdr:cNvPr>
        <xdr:cNvSpPr>
          <a:spLocks noChangeAspect="1" noChangeArrowheads="1"/>
        </xdr:cNvSpPr>
      </xdr:nvSpPr>
      <xdr:spPr bwMode="auto">
        <a:xfrm>
          <a:off x="4819650" y="2916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1" name="AutoShape 2" descr="Álcool Étilico Hidratado 70° 1L TUPI">
          <a:extLst>
            <a:ext uri="{FF2B5EF4-FFF2-40B4-BE49-F238E27FC236}">
              <a16:creationId xmlns:a16="http://schemas.microsoft.com/office/drawing/2014/main" id="{DFD1E31D-79DA-4AF5-8D8F-BA0220919C8A}"/>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3" name="AutoShape 5" descr="Álcool Étilico Hidratado 70° 1L TUPI">
          <a:extLst>
            <a:ext uri="{FF2B5EF4-FFF2-40B4-BE49-F238E27FC236}">
              <a16:creationId xmlns:a16="http://schemas.microsoft.com/office/drawing/2014/main" id="{3FC78648-D705-4F5C-A11B-D984F912B90D}"/>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55" name="AutoShape 6" descr="Álcool Étilico Hidratado 70° 1L TUPI">
          <a:extLst>
            <a:ext uri="{FF2B5EF4-FFF2-40B4-BE49-F238E27FC236}">
              <a16:creationId xmlns:a16="http://schemas.microsoft.com/office/drawing/2014/main" id="{4B809725-08D6-41F6-818B-668E8A88E057}"/>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63" name="AutoShape 2" descr="Álcool Étilico Hidratado 70° 1L TUPI">
          <a:extLst>
            <a:ext uri="{FF2B5EF4-FFF2-40B4-BE49-F238E27FC236}">
              <a16:creationId xmlns:a16="http://schemas.microsoft.com/office/drawing/2014/main" id="{F695E852-BDEB-46D0-AEA3-DE686D38FFCB}"/>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4" name="AutoShape 3" descr="Álcool Étilico Hidratado 70° 1L TUPI">
          <a:extLst>
            <a:ext uri="{FF2B5EF4-FFF2-40B4-BE49-F238E27FC236}">
              <a16:creationId xmlns:a16="http://schemas.microsoft.com/office/drawing/2014/main" id="{63F830C4-FDE5-4071-B095-FAFB761A2CD0}"/>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5" name="AutoShape 4" descr="Álcool Étilico Hidratado 70° 1L TUPI">
          <a:extLst>
            <a:ext uri="{FF2B5EF4-FFF2-40B4-BE49-F238E27FC236}">
              <a16:creationId xmlns:a16="http://schemas.microsoft.com/office/drawing/2014/main" id="{71F34E4B-3FD6-4088-AF22-4A04A6A7DA58}"/>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67" name="AutoShape 5" descr="Álcool Étilico Hidratado 70° 1L TUPI">
          <a:extLst>
            <a:ext uri="{FF2B5EF4-FFF2-40B4-BE49-F238E27FC236}">
              <a16:creationId xmlns:a16="http://schemas.microsoft.com/office/drawing/2014/main" id="{B5BF241A-7197-466B-805F-6C8C31C36F24}"/>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68" name="AutoShape 6" descr="Álcool Étilico Hidratado 70° 1L TUPI">
          <a:extLst>
            <a:ext uri="{FF2B5EF4-FFF2-40B4-BE49-F238E27FC236}">
              <a16:creationId xmlns:a16="http://schemas.microsoft.com/office/drawing/2014/main" id="{43B41DF0-C05F-4C96-B0D1-46809172436D}"/>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74" name="AutoShape 2" descr="Álcool Étilico Hidratado 70° 1L TUPI">
          <a:extLst>
            <a:ext uri="{FF2B5EF4-FFF2-40B4-BE49-F238E27FC236}">
              <a16:creationId xmlns:a16="http://schemas.microsoft.com/office/drawing/2014/main" id="{9349E07F-BED6-4DFA-8B78-0ACA71A377F8}"/>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75" name="AutoShape 3" descr="Álcool Étilico Hidratado 70° 1L TUPI">
          <a:extLst>
            <a:ext uri="{FF2B5EF4-FFF2-40B4-BE49-F238E27FC236}">
              <a16:creationId xmlns:a16="http://schemas.microsoft.com/office/drawing/2014/main" id="{85988117-DDC4-4265-B5CC-1D46C02C1C6F}"/>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76" name="AutoShape 4" descr="Álcool Étilico Hidratado 70° 1L TUPI">
          <a:extLst>
            <a:ext uri="{FF2B5EF4-FFF2-40B4-BE49-F238E27FC236}">
              <a16:creationId xmlns:a16="http://schemas.microsoft.com/office/drawing/2014/main" id="{63B8BD40-BB0B-4E4B-962B-2650F8DC2F30}"/>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77" name="AutoShape 5" descr="Álcool Étilico Hidratado 70° 1L TUPI">
          <a:extLst>
            <a:ext uri="{FF2B5EF4-FFF2-40B4-BE49-F238E27FC236}">
              <a16:creationId xmlns:a16="http://schemas.microsoft.com/office/drawing/2014/main" id="{559834DF-73B2-4181-BDAE-B46A80628558}"/>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78" name="AutoShape 6" descr="Álcool Étilico Hidratado 70° 1L TUPI">
          <a:extLst>
            <a:ext uri="{FF2B5EF4-FFF2-40B4-BE49-F238E27FC236}">
              <a16:creationId xmlns:a16="http://schemas.microsoft.com/office/drawing/2014/main" id="{E7198945-5CAB-42FC-A6D9-9AD4DCB5EF28}"/>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84" name="AutoShape 2" descr="Álcool Étilico Hidratado 70° 1L TUPI">
          <a:extLst>
            <a:ext uri="{FF2B5EF4-FFF2-40B4-BE49-F238E27FC236}">
              <a16:creationId xmlns:a16="http://schemas.microsoft.com/office/drawing/2014/main" id="{24F39D38-34F6-4D95-8706-3FDBAF5D7567}"/>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85" name="AutoShape 3" descr="Álcool Étilico Hidratado 70° 1L TUPI">
          <a:extLst>
            <a:ext uri="{FF2B5EF4-FFF2-40B4-BE49-F238E27FC236}">
              <a16:creationId xmlns:a16="http://schemas.microsoft.com/office/drawing/2014/main" id="{30B83A54-92D8-459F-B7DC-F5F7683F454C}"/>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86" name="AutoShape 4" descr="Álcool Étilico Hidratado 70° 1L TUPI">
          <a:extLst>
            <a:ext uri="{FF2B5EF4-FFF2-40B4-BE49-F238E27FC236}">
              <a16:creationId xmlns:a16="http://schemas.microsoft.com/office/drawing/2014/main" id="{F7486246-0C97-4493-AECB-7904010E198A}"/>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87" name="AutoShape 5" descr="Álcool Étilico Hidratado 70° 1L TUPI">
          <a:extLst>
            <a:ext uri="{FF2B5EF4-FFF2-40B4-BE49-F238E27FC236}">
              <a16:creationId xmlns:a16="http://schemas.microsoft.com/office/drawing/2014/main" id="{497BCFAB-7B7E-486F-9EA0-FC22D4FE4B3D}"/>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88" name="AutoShape 6" descr="Álcool Étilico Hidratado 70° 1L TUPI">
          <a:extLst>
            <a:ext uri="{FF2B5EF4-FFF2-40B4-BE49-F238E27FC236}">
              <a16:creationId xmlns:a16="http://schemas.microsoft.com/office/drawing/2014/main" id="{C4A6BC8F-A14B-41AB-9352-7C5B506CF573}"/>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94" name="AutoShape 2" descr="Álcool Étilico Hidratado 70° 1L TUPI">
          <a:extLst>
            <a:ext uri="{FF2B5EF4-FFF2-40B4-BE49-F238E27FC236}">
              <a16:creationId xmlns:a16="http://schemas.microsoft.com/office/drawing/2014/main" id="{5125C38B-23BD-4E56-9ACB-158A6B1D72FC}"/>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95" name="AutoShape 3" descr="Álcool Étilico Hidratado 70° 1L TUPI">
          <a:extLst>
            <a:ext uri="{FF2B5EF4-FFF2-40B4-BE49-F238E27FC236}">
              <a16:creationId xmlns:a16="http://schemas.microsoft.com/office/drawing/2014/main" id="{E757305E-0FB7-45BC-9E68-A74B9C87AFF7}"/>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96" name="AutoShape 4" descr="Álcool Étilico Hidratado 70° 1L TUPI">
          <a:extLst>
            <a:ext uri="{FF2B5EF4-FFF2-40B4-BE49-F238E27FC236}">
              <a16:creationId xmlns:a16="http://schemas.microsoft.com/office/drawing/2014/main" id="{03BF7310-E4DB-4034-A6EB-2B0861CD140A}"/>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97" name="AutoShape 5" descr="Álcool Étilico Hidratado 70° 1L TUPI">
          <a:extLst>
            <a:ext uri="{FF2B5EF4-FFF2-40B4-BE49-F238E27FC236}">
              <a16:creationId xmlns:a16="http://schemas.microsoft.com/office/drawing/2014/main" id="{BC8930BE-4F41-4D5F-8794-AFA4CF65D049}"/>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98" name="AutoShape 6" descr="Álcool Étilico Hidratado 70° 1L TUPI">
          <a:extLst>
            <a:ext uri="{FF2B5EF4-FFF2-40B4-BE49-F238E27FC236}">
              <a16:creationId xmlns:a16="http://schemas.microsoft.com/office/drawing/2014/main" id="{43245865-BE78-4C60-AAB3-D0DE4615AC6E}"/>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04" name="AutoShape 2" descr="Álcool Étilico Hidratado 70° 1L TUPI">
          <a:extLst>
            <a:ext uri="{FF2B5EF4-FFF2-40B4-BE49-F238E27FC236}">
              <a16:creationId xmlns:a16="http://schemas.microsoft.com/office/drawing/2014/main" id="{188D7327-216B-47F1-9185-35563042E1DC}"/>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05" name="AutoShape 3" descr="Álcool Étilico Hidratado 70° 1L TUPI">
          <a:extLst>
            <a:ext uri="{FF2B5EF4-FFF2-40B4-BE49-F238E27FC236}">
              <a16:creationId xmlns:a16="http://schemas.microsoft.com/office/drawing/2014/main" id="{E3F9DCA6-3020-40A8-A3BD-B154CB4C4143}"/>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06" name="AutoShape 4" descr="Álcool Étilico Hidratado 70° 1L TUPI">
          <a:extLst>
            <a:ext uri="{FF2B5EF4-FFF2-40B4-BE49-F238E27FC236}">
              <a16:creationId xmlns:a16="http://schemas.microsoft.com/office/drawing/2014/main" id="{75E1350C-C7B0-4BA7-A497-6FD421C70DBF}"/>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07" name="AutoShape 5" descr="Álcool Étilico Hidratado 70° 1L TUPI">
          <a:extLst>
            <a:ext uri="{FF2B5EF4-FFF2-40B4-BE49-F238E27FC236}">
              <a16:creationId xmlns:a16="http://schemas.microsoft.com/office/drawing/2014/main" id="{42554762-05AA-4514-809A-1831F318CC09}"/>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08" name="AutoShape 6" descr="Álcool Étilico Hidratado 70° 1L TUPI">
          <a:extLst>
            <a:ext uri="{FF2B5EF4-FFF2-40B4-BE49-F238E27FC236}">
              <a16:creationId xmlns:a16="http://schemas.microsoft.com/office/drawing/2014/main" id="{FBF0D48C-CF9A-4927-9F52-BA78410A10A1}"/>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14" name="AutoShape 2" descr="Álcool Étilico Hidratado 70° 1L TUPI">
          <a:extLst>
            <a:ext uri="{FF2B5EF4-FFF2-40B4-BE49-F238E27FC236}">
              <a16:creationId xmlns:a16="http://schemas.microsoft.com/office/drawing/2014/main" id="{7E934172-7183-4047-ABFF-214959AEC0BD}"/>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15" name="AutoShape 3" descr="Álcool Étilico Hidratado 70° 1L TUPI">
          <a:extLst>
            <a:ext uri="{FF2B5EF4-FFF2-40B4-BE49-F238E27FC236}">
              <a16:creationId xmlns:a16="http://schemas.microsoft.com/office/drawing/2014/main" id="{9F74A736-F160-41BB-865F-A77A93AAD51F}"/>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16" name="AutoShape 4" descr="Álcool Étilico Hidratado 70° 1L TUPI">
          <a:extLst>
            <a:ext uri="{FF2B5EF4-FFF2-40B4-BE49-F238E27FC236}">
              <a16:creationId xmlns:a16="http://schemas.microsoft.com/office/drawing/2014/main" id="{C1765218-50BC-4AFC-828E-D483F1DE24C7}"/>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17" name="AutoShape 5" descr="Álcool Étilico Hidratado 70° 1L TUPI">
          <a:extLst>
            <a:ext uri="{FF2B5EF4-FFF2-40B4-BE49-F238E27FC236}">
              <a16:creationId xmlns:a16="http://schemas.microsoft.com/office/drawing/2014/main" id="{51ACBE52-3F06-4611-9582-5DA15FF93801}"/>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18" name="AutoShape 6" descr="Álcool Étilico Hidratado 70° 1L TUPI">
          <a:extLst>
            <a:ext uri="{FF2B5EF4-FFF2-40B4-BE49-F238E27FC236}">
              <a16:creationId xmlns:a16="http://schemas.microsoft.com/office/drawing/2014/main" id="{3A3E950B-ADF9-4368-8817-081578D3B74B}"/>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24" name="AutoShape 2" descr="Álcool Étilico Hidratado 70° 1L TUPI">
          <a:extLst>
            <a:ext uri="{FF2B5EF4-FFF2-40B4-BE49-F238E27FC236}">
              <a16:creationId xmlns:a16="http://schemas.microsoft.com/office/drawing/2014/main" id="{6B05644B-192C-4DCD-9495-B476BAA325FE}"/>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25" name="AutoShape 3" descr="Álcool Étilico Hidratado 70° 1L TUPI">
          <a:extLst>
            <a:ext uri="{FF2B5EF4-FFF2-40B4-BE49-F238E27FC236}">
              <a16:creationId xmlns:a16="http://schemas.microsoft.com/office/drawing/2014/main" id="{B51F796C-DDF2-45C8-8D37-4A85952C0B41}"/>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26" name="AutoShape 4" descr="Álcool Étilico Hidratado 70° 1L TUPI">
          <a:extLst>
            <a:ext uri="{FF2B5EF4-FFF2-40B4-BE49-F238E27FC236}">
              <a16:creationId xmlns:a16="http://schemas.microsoft.com/office/drawing/2014/main" id="{429372F8-ACE9-4567-927D-5F8753675A10}"/>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27" name="AutoShape 5" descr="Álcool Étilico Hidratado 70° 1L TUPI">
          <a:extLst>
            <a:ext uri="{FF2B5EF4-FFF2-40B4-BE49-F238E27FC236}">
              <a16:creationId xmlns:a16="http://schemas.microsoft.com/office/drawing/2014/main" id="{46A93422-4B43-44A4-BF2A-3D26A79BD5E1}"/>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28" name="AutoShape 6" descr="Álcool Étilico Hidratado 70° 1L TUPI">
          <a:extLst>
            <a:ext uri="{FF2B5EF4-FFF2-40B4-BE49-F238E27FC236}">
              <a16:creationId xmlns:a16="http://schemas.microsoft.com/office/drawing/2014/main" id="{24B994F4-BDDE-45D9-B5A1-3E49FB18BCBB}"/>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34" name="AutoShape 2" descr="Álcool Étilico Hidratado 70° 1L TUPI">
          <a:extLst>
            <a:ext uri="{FF2B5EF4-FFF2-40B4-BE49-F238E27FC236}">
              <a16:creationId xmlns:a16="http://schemas.microsoft.com/office/drawing/2014/main" id="{D7B91F3E-6AA9-4878-96AC-17FA4C2A956D}"/>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35" name="AutoShape 3" descr="Álcool Étilico Hidratado 70° 1L TUPI">
          <a:extLst>
            <a:ext uri="{FF2B5EF4-FFF2-40B4-BE49-F238E27FC236}">
              <a16:creationId xmlns:a16="http://schemas.microsoft.com/office/drawing/2014/main" id="{EEA5EDBF-26D3-462B-86BB-70B574D9A999}"/>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36" name="AutoShape 4" descr="Álcool Étilico Hidratado 70° 1L TUPI">
          <a:extLst>
            <a:ext uri="{FF2B5EF4-FFF2-40B4-BE49-F238E27FC236}">
              <a16:creationId xmlns:a16="http://schemas.microsoft.com/office/drawing/2014/main" id="{07FA4C2C-CBCF-4CFD-8E02-5D8E0918DDEA}"/>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37" name="AutoShape 5" descr="Álcool Étilico Hidratado 70° 1L TUPI">
          <a:extLst>
            <a:ext uri="{FF2B5EF4-FFF2-40B4-BE49-F238E27FC236}">
              <a16:creationId xmlns:a16="http://schemas.microsoft.com/office/drawing/2014/main" id="{77E89545-17FE-4B39-802F-8A10E2CB6AB4}"/>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38" name="AutoShape 6" descr="Álcool Étilico Hidratado 70° 1L TUPI">
          <a:extLst>
            <a:ext uri="{FF2B5EF4-FFF2-40B4-BE49-F238E27FC236}">
              <a16:creationId xmlns:a16="http://schemas.microsoft.com/office/drawing/2014/main" id="{9E0C3B0F-8C27-4C10-B5CB-B6A29DDA26AE}"/>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44" name="AutoShape 2" descr="Álcool Étilico Hidratado 70° 1L TUPI">
          <a:extLst>
            <a:ext uri="{FF2B5EF4-FFF2-40B4-BE49-F238E27FC236}">
              <a16:creationId xmlns:a16="http://schemas.microsoft.com/office/drawing/2014/main" id="{52B9543E-11D0-4124-B6F9-13E114ABD9CB}"/>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45" name="AutoShape 3" descr="Álcool Étilico Hidratado 70° 1L TUPI">
          <a:extLst>
            <a:ext uri="{FF2B5EF4-FFF2-40B4-BE49-F238E27FC236}">
              <a16:creationId xmlns:a16="http://schemas.microsoft.com/office/drawing/2014/main" id="{153D1DAF-4A81-4989-BD60-2B057C0C8068}"/>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46" name="AutoShape 4" descr="Álcool Étilico Hidratado 70° 1L TUPI">
          <a:extLst>
            <a:ext uri="{FF2B5EF4-FFF2-40B4-BE49-F238E27FC236}">
              <a16:creationId xmlns:a16="http://schemas.microsoft.com/office/drawing/2014/main" id="{4B01ED69-DE45-4E8A-99BF-A6D0EDE27EDA}"/>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47" name="AutoShape 5" descr="Álcool Étilico Hidratado 70° 1L TUPI">
          <a:extLst>
            <a:ext uri="{FF2B5EF4-FFF2-40B4-BE49-F238E27FC236}">
              <a16:creationId xmlns:a16="http://schemas.microsoft.com/office/drawing/2014/main" id="{597B0905-2F46-4881-BE24-285860AF3210}"/>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48" name="AutoShape 6" descr="Álcool Étilico Hidratado 70° 1L TUPI">
          <a:extLst>
            <a:ext uri="{FF2B5EF4-FFF2-40B4-BE49-F238E27FC236}">
              <a16:creationId xmlns:a16="http://schemas.microsoft.com/office/drawing/2014/main" id="{A6AB8B6B-DEA9-4F32-9157-710EBC74D288}"/>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54" name="AutoShape 2" descr="Álcool Étilico Hidratado 70° 1L TUPI">
          <a:extLst>
            <a:ext uri="{FF2B5EF4-FFF2-40B4-BE49-F238E27FC236}">
              <a16:creationId xmlns:a16="http://schemas.microsoft.com/office/drawing/2014/main" id="{A4D7F699-01B9-44C6-AA6A-68EECFD23826}"/>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55" name="AutoShape 3" descr="Álcool Étilico Hidratado 70° 1L TUPI">
          <a:extLst>
            <a:ext uri="{FF2B5EF4-FFF2-40B4-BE49-F238E27FC236}">
              <a16:creationId xmlns:a16="http://schemas.microsoft.com/office/drawing/2014/main" id="{7255BEDF-0CDB-4791-AECF-06936F16D661}"/>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156" name="AutoShape 4" descr="Álcool Étilico Hidratado 70° 1L TUPI">
          <a:extLst>
            <a:ext uri="{FF2B5EF4-FFF2-40B4-BE49-F238E27FC236}">
              <a16:creationId xmlns:a16="http://schemas.microsoft.com/office/drawing/2014/main" id="{CABD5A38-ABCC-445D-B864-57BF96080AE7}"/>
            </a:ext>
          </a:extLst>
        </xdr:cNvPr>
        <xdr:cNvSpPr>
          <a:spLocks noChangeAspect="1" noChangeArrowheads="1"/>
        </xdr:cNvSpPr>
      </xdr:nvSpPr>
      <xdr:spPr bwMode="auto">
        <a:xfrm>
          <a:off x="0" y="39023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57" name="AutoShape 5" descr="Álcool Étilico Hidratado 70° 1L TUPI">
          <a:extLst>
            <a:ext uri="{FF2B5EF4-FFF2-40B4-BE49-F238E27FC236}">
              <a16:creationId xmlns:a16="http://schemas.microsoft.com/office/drawing/2014/main" id="{9FEF4AF5-9D60-4692-A98B-A8AA664E498D}"/>
            </a:ext>
          </a:extLst>
        </xdr:cNvPr>
        <xdr:cNvSpPr>
          <a:spLocks noChangeAspect="1" noChangeArrowheads="1"/>
        </xdr:cNvSpPr>
      </xdr:nvSpPr>
      <xdr:spPr bwMode="auto">
        <a:xfrm>
          <a:off x="0" y="39023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58" name="AutoShape 6" descr="Álcool Étilico Hidratado 70° 1L TUPI">
          <a:extLst>
            <a:ext uri="{FF2B5EF4-FFF2-40B4-BE49-F238E27FC236}">
              <a16:creationId xmlns:a16="http://schemas.microsoft.com/office/drawing/2014/main" id="{CD86D66B-8F76-4A39-9A4F-C1B43D367701}"/>
            </a:ext>
          </a:extLst>
        </xdr:cNvPr>
        <xdr:cNvSpPr>
          <a:spLocks noChangeAspect="1" noChangeArrowheads="1"/>
        </xdr:cNvSpPr>
      </xdr:nvSpPr>
      <xdr:spPr bwMode="auto">
        <a:xfrm>
          <a:off x="2266950" y="39023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164" name="AutoShape 5" descr="Álcool Étilico Hidratado 70° 1L TUPI">
          <a:extLst>
            <a:ext uri="{FF2B5EF4-FFF2-40B4-BE49-F238E27FC236}">
              <a16:creationId xmlns:a16="http://schemas.microsoft.com/office/drawing/2014/main" id="{FCED8804-4FD8-442D-8317-E45725E6A08B}"/>
            </a:ext>
          </a:extLst>
        </xdr:cNvPr>
        <xdr:cNvSpPr>
          <a:spLocks noChangeAspect="1" noChangeArrowheads="1"/>
        </xdr:cNvSpPr>
      </xdr:nvSpPr>
      <xdr:spPr bwMode="auto">
        <a:xfrm>
          <a:off x="1144905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165" name="AutoShape 5" descr="Álcool Étilico Hidratado 70° 1L TUPI">
          <a:extLst>
            <a:ext uri="{FF2B5EF4-FFF2-40B4-BE49-F238E27FC236}">
              <a16:creationId xmlns:a16="http://schemas.microsoft.com/office/drawing/2014/main" id="{9FAF3C55-ECF5-41B0-968B-0959C4DF713F}"/>
            </a:ext>
          </a:extLst>
        </xdr:cNvPr>
        <xdr:cNvSpPr>
          <a:spLocks noChangeAspect="1" noChangeArrowheads="1"/>
        </xdr:cNvSpPr>
      </xdr:nvSpPr>
      <xdr:spPr bwMode="auto">
        <a:xfrm>
          <a:off x="4819650" y="3592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166" name="AutoShape 5" descr="Álcool Étilico Hidratado 70° 1L TUPI">
          <a:extLst>
            <a:ext uri="{FF2B5EF4-FFF2-40B4-BE49-F238E27FC236}">
              <a16:creationId xmlns:a16="http://schemas.microsoft.com/office/drawing/2014/main" id="{01BA6370-82B7-4A81-B986-EE0C3A432F54}"/>
            </a:ext>
          </a:extLst>
        </xdr:cNvPr>
        <xdr:cNvSpPr>
          <a:spLocks noChangeAspect="1" noChangeArrowheads="1"/>
        </xdr:cNvSpPr>
      </xdr:nvSpPr>
      <xdr:spPr bwMode="auto">
        <a:xfrm>
          <a:off x="4819650" y="3729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519545</xdr:colOff>
      <xdr:row>38</xdr:row>
      <xdr:rowOff>383474</xdr:rowOff>
    </xdr:from>
    <xdr:to>
      <xdr:col>18</xdr:col>
      <xdr:colOff>1586459</xdr:colOff>
      <xdr:row>38</xdr:row>
      <xdr:rowOff>524124</xdr:rowOff>
    </xdr:to>
    <xdr:sp macro="" textlink="">
      <xdr:nvSpPr>
        <xdr:cNvPr id="178" name="Seta: para a Esquerda 177">
          <a:extLst>
            <a:ext uri="{FF2B5EF4-FFF2-40B4-BE49-F238E27FC236}">
              <a16:creationId xmlns:a16="http://schemas.microsoft.com/office/drawing/2014/main" id="{8628C979-7D27-4ED5-8ECE-C227BEAADC5E}"/>
            </a:ext>
          </a:extLst>
        </xdr:cNvPr>
        <xdr:cNvSpPr/>
      </xdr:nvSpPr>
      <xdr:spPr>
        <a:xfrm rot="10800000">
          <a:off x="18245941" y="1766454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445324</xdr:colOff>
      <xdr:row>30</xdr:row>
      <xdr:rowOff>420585</xdr:rowOff>
    </xdr:from>
    <xdr:to>
      <xdr:col>18</xdr:col>
      <xdr:colOff>1512238</xdr:colOff>
      <xdr:row>30</xdr:row>
      <xdr:rowOff>561235</xdr:rowOff>
    </xdr:to>
    <xdr:sp macro="" textlink="">
      <xdr:nvSpPr>
        <xdr:cNvPr id="179" name="Seta: para a Esquerda 178">
          <a:extLst>
            <a:ext uri="{FF2B5EF4-FFF2-40B4-BE49-F238E27FC236}">
              <a16:creationId xmlns:a16="http://schemas.microsoft.com/office/drawing/2014/main" id="{9DA978A7-25B2-4722-BE5E-45201C957B6F}"/>
            </a:ext>
          </a:extLst>
        </xdr:cNvPr>
        <xdr:cNvSpPr/>
      </xdr:nvSpPr>
      <xdr:spPr>
        <a:xfrm rot="10800000">
          <a:off x="18171720" y="1285256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22</xdr:row>
      <xdr:rowOff>371103</xdr:rowOff>
    </xdr:from>
    <xdr:to>
      <xdr:col>18</xdr:col>
      <xdr:colOff>1660680</xdr:colOff>
      <xdr:row>22</xdr:row>
      <xdr:rowOff>544284</xdr:rowOff>
    </xdr:to>
    <xdr:sp macro="" textlink="">
      <xdr:nvSpPr>
        <xdr:cNvPr id="180" name="Seta: para a Esquerda 179">
          <a:extLst>
            <a:ext uri="{FF2B5EF4-FFF2-40B4-BE49-F238E27FC236}">
              <a16:creationId xmlns:a16="http://schemas.microsoft.com/office/drawing/2014/main" id="{27F802B2-3EF2-4495-8E7F-F4207B2FE479}"/>
            </a:ext>
          </a:extLst>
        </xdr:cNvPr>
        <xdr:cNvSpPr/>
      </xdr:nvSpPr>
      <xdr:spPr>
        <a:xfrm rot="10800000">
          <a:off x="18320162" y="8424058"/>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304800</xdr:colOff>
      <xdr:row>27</xdr:row>
      <xdr:rowOff>28575</xdr:rowOff>
    </xdr:to>
    <xdr:sp macro="" textlink="">
      <xdr:nvSpPr>
        <xdr:cNvPr id="2" name="AutoShape 2" descr="Álcool Étilico Hidratado 70° 1L TUPI">
          <a:extLst>
            <a:ext uri="{FF2B5EF4-FFF2-40B4-BE49-F238E27FC236}">
              <a16:creationId xmlns:a16="http://schemas.microsoft.com/office/drawing/2014/main" id="{5BD8174E-FBF8-4526-BDA8-6F6B53CC1C1A}"/>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3" name="AutoShape 3" descr="Álcool Étilico Hidratado 70° 1L TUPI">
          <a:extLst>
            <a:ext uri="{FF2B5EF4-FFF2-40B4-BE49-F238E27FC236}">
              <a16:creationId xmlns:a16="http://schemas.microsoft.com/office/drawing/2014/main" id="{1ADB3E48-8E90-4E25-B7E7-223DC96AE05C}"/>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4" name="AutoShape 4" descr="Álcool Étilico Hidratado 70° 1L TUPI">
          <a:extLst>
            <a:ext uri="{FF2B5EF4-FFF2-40B4-BE49-F238E27FC236}">
              <a16:creationId xmlns:a16="http://schemas.microsoft.com/office/drawing/2014/main" id="{2E092F22-DB21-4B81-B62E-8D8B6EB668C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5" name="AutoShape 5" descr="Álcool Étilico Hidratado 70° 1L TUPI">
          <a:extLst>
            <a:ext uri="{FF2B5EF4-FFF2-40B4-BE49-F238E27FC236}">
              <a16:creationId xmlns:a16="http://schemas.microsoft.com/office/drawing/2014/main" id="{9BBB4FB9-C5A0-445C-833B-7EFABCD17F9E}"/>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6" name="AutoShape 6" descr="Álcool Étilico Hidratado 70° 1L TUPI">
          <a:extLst>
            <a:ext uri="{FF2B5EF4-FFF2-40B4-BE49-F238E27FC236}">
              <a16:creationId xmlns:a16="http://schemas.microsoft.com/office/drawing/2014/main" id="{F4628640-DEDA-47F9-9C33-BF5ECAC1A7E9}"/>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0B5D1E4D-AB40-465A-B218-2ED320526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4007" cy="93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304800</xdr:colOff>
      <xdr:row>27</xdr:row>
      <xdr:rowOff>105322</xdr:rowOff>
    </xdr:to>
    <xdr:sp macro="" textlink="">
      <xdr:nvSpPr>
        <xdr:cNvPr id="8" name="AutoShape 2" descr="Álcool Étilico Hidratado 70° 1L TUPI">
          <a:extLst>
            <a:ext uri="{FF2B5EF4-FFF2-40B4-BE49-F238E27FC236}">
              <a16:creationId xmlns:a16="http://schemas.microsoft.com/office/drawing/2014/main" id="{15674402-49B1-4166-8DCB-83CA75C53505}"/>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29</xdr:row>
      <xdr:rowOff>161868</xdr:rowOff>
    </xdr:to>
    <xdr:sp macro="" textlink="">
      <xdr:nvSpPr>
        <xdr:cNvPr id="9" name="AutoShape 3" descr="Álcool Étilico Hidratado 70° 1L TUPI">
          <a:extLst>
            <a:ext uri="{FF2B5EF4-FFF2-40B4-BE49-F238E27FC236}">
              <a16:creationId xmlns:a16="http://schemas.microsoft.com/office/drawing/2014/main" id="{22C495E3-8AEB-4CD2-AA10-D378AA1BCB15}"/>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29</xdr:row>
      <xdr:rowOff>161868</xdr:rowOff>
    </xdr:to>
    <xdr:sp macro="" textlink="">
      <xdr:nvSpPr>
        <xdr:cNvPr id="10" name="AutoShape 4" descr="Álcool Étilico Hidratado 70° 1L TUPI">
          <a:extLst>
            <a:ext uri="{FF2B5EF4-FFF2-40B4-BE49-F238E27FC236}">
              <a16:creationId xmlns:a16="http://schemas.microsoft.com/office/drawing/2014/main" id="{E0F0B168-2C8D-4416-8F4E-A7430D97A7B8}"/>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105322</xdr:rowOff>
    </xdr:to>
    <xdr:sp macro="" textlink="">
      <xdr:nvSpPr>
        <xdr:cNvPr id="11" name="AutoShape 5" descr="Álcool Étilico Hidratado 70° 1L TUPI">
          <a:extLst>
            <a:ext uri="{FF2B5EF4-FFF2-40B4-BE49-F238E27FC236}">
              <a16:creationId xmlns:a16="http://schemas.microsoft.com/office/drawing/2014/main" id="{A999342A-576B-4B02-B6B8-AA73C2B473D2}"/>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26</xdr:row>
      <xdr:rowOff>0</xdr:rowOff>
    </xdr:from>
    <xdr:to>
      <xdr:col>3</xdr:col>
      <xdr:colOff>226359</xdr:colOff>
      <xdr:row>27</xdr:row>
      <xdr:rowOff>109132</xdr:rowOff>
    </xdr:to>
    <xdr:sp macro="" textlink="">
      <xdr:nvSpPr>
        <xdr:cNvPr id="12" name="AutoShape 6" descr="Álcool Étilico Hidratado 70° 1L TUPI">
          <a:extLst>
            <a:ext uri="{FF2B5EF4-FFF2-40B4-BE49-F238E27FC236}">
              <a16:creationId xmlns:a16="http://schemas.microsoft.com/office/drawing/2014/main" id="{7FB454F4-49E8-4FA3-A313-AE92657E0589}"/>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26</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EE1E8067-D1FC-456E-A634-970A629EC947}"/>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E1E818C5-BB1A-4001-BA7C-33A3699B064C}"/>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0BEF7229-F49C-45A3-BEBF-376508E8F6D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26</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38E6A94C-79C6-4A1E-884F-886C320715E9}"/>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C99223C7-FA27-439A-AC79-A86EF7BF4FDC}"/>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A09A6B8C-A62C-4CA1-A6CF-82527C86E6D2}"/>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A44A5E72-1E6A-4A7E-ADA7-9E1DB5C7804C}"/>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95E17C0D-5F7F-4458-AD8B-737B7F1E2465}"/>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3991A06B-988B-419B-91B3-B0BFB45D3638}"/>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CB98CABB-3BC9-4B01-BD77-1EB1C184AC3B}"/>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6719EA5A-9CDA-46E1-8175-972A89FB8381}"/>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7D9F97A6-DD87-4441-B035-417552E7D238}"/>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D0442EB0-8C55-4641-9C99-F7363786EAAF}"/>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96E3A179-8CA7-4824-A766-89006FE0A5A7}"/>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27F94DA9-E269-4011-A00E-95B7EEAA7CEE}"/>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F52D1EAC-164D-483D-B81C-3008C7ECEC4C}"/>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4C81B372-DC60-4AFB-8645-0C7E7D76C77D}"/>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A1A3845D-1394-4FC3-860D-72492BD99481}"/>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BC7E4CBB-37F5-4D96-82AA-39503336DCDB}"/>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6CC376E6-C449-4DFF-A105-6C5C7C4DE007}"/>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6FC125E7-45D7-4A90-9F51-2CE3D37D5662}"/>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F8BC4332-1FC8-4668-B431-142B83E5EAB6}"/>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B7503BB8-E9FB-40B2-BCF9-E29B9E06479C}"/>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3F4D4ECA-80F4-4193-8209-A5B88156BC36}"/>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9F5817BB-F16E-44E1-9C20-402F40744105}"/>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786C40A1-5B95-4F35-B112-69AF6FF49B89}"/>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97649EBF-6790-4759-8F76-AC45268B129A}"/>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C6F40B80-6D26-4CAC-893C-CADE33AA05F2}"/>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96C46650-7BF1-4362-93B1-1FE39652C213}"/>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08A883F5-AFAD-4D6E-BB68-BD1A6A86B9EB}"/>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1544B863-5851-4B93-9511-8CEA511E9CD8}"/>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ABA1DA6C-B122-4954-9358-8F24F9C810DD}"/>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B6D900C5-207E-406B-AFF3-C63DD197955C}"/>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A4DB61FD-91A5-4C46-BC27-1E5AF6B32A7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C1C0A6DA-E7B8-403F-A2E7-712216E1C9E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B8C41EE4-5B65-4632-817C-FB4093DE39BF}"/>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12E4B9D0-B9D3-41D2-B9C9-257CF845BC80}"/>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48F90895-2D4E-4054-A873-384AB41874A8}"/>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76185074-C7CD-4D5A-998B-03C6DE23B5DF}"/>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7BCBBF74-AE08-4B04-8787-E941BA0F8FC8}"/>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0C70189B-C2CC-4C01-92A1-6750AE0B11C6}"/>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AE9E9AEA-5445-4BDA-AC79-3103C6FC688A}"/>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17866984-7035-44F1-9E3F-817D90970D71}"/>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7A4F9A07-CB8C-472C-A340-819A6B063727}"/>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97E8A09A-78D5-49AA-99BD-AF028AD3137C}"/>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6E02D756-B496-4151-A876-0697633B9481}"/>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4C9C1F8A-813F-4056-8447-D03035309FDE}"/>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5E4F7414-A234-4BF8-9B41-22B30705E080}"/>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E5B5F2A2-DF4F-4D2C-9C63-64C3B53D232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C4E74CD5-498D-464B-964F-28D8A7D03D56}"/>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8DAFD511-294E-49AB-84BA-5AF2D211C1F7}"/>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6F76A0A1-1BD9-4D8B-BDBC-4D600B26F965}"/>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D7D71D77-C3B1-4098-9E6F-836BA37D8009}"/>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2AD2B630-68B8-472A-84E8-72A17EF2E762}"/>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9D598DF1-F16E-4D82-9FEE-DE061BFE4C6A}"/>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71B9CE6D-410B-469F-8BE6-5220C09EB6DB}"/>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1205CC8A-04A5-4F8D-BE00-4CDD03607235}"/>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26</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995E4B02-077D-4CBA-889C-A4320E09D671}"/>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26</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7CED1626-8FD4-4BFC-BBB7-92388554DC67}"/>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26</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79314EDC-7082-4388-B853-5C2C305A8B96}"/>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507176</xdr:colOff>
      <xdr:row>19</xdr:row>
      <xdr:rowOff>432955</xdr:rowOff>
    </xdr:from>
    <xdr:to>
      <xdr:col>18</xdr:col>
      <xdr:colOff>1574090</xdr:colOff>
      <xdr:row>19</xdr:row>
      <xdr:rowOff>573605</xdr:rowOff>
    </xdr:to>
    <xdr:sp macro="" textlink="">
      <xdr:nvSpPr>
        <xdr:cNvPr id="75" name="Seta: para a Esquerda 74">
          <a:extLst>
            <a:ext uri="{FF2B5EF4-FFF2-40B4-BE49-F238E27FC236}">
              <a16:creationId xmlns:a16="http://schemas.microsoft.com/office/drawing/2014/main" id="{A00DD493-CFD5-434D-935D-CCD3AA7910B1}"/>
            </a:ext>
          </a:extLst>
        </xdr:cNvPr>
        <xdr:cNvSpPr/>
      </xdr:nvSpPr>
      <xdr:spPr>
        <a:xfrm rot="10800000">
          <a:off x="20100101" y="808153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323850</xdr:colOff>
      <xdr:row>4</xdr:row>
      <xdr:rowOff>1</xdr:rowOff>
    </xdr:to>
    <xdr:pic>
      <xdr:nvPicPr>
        <xdr:cNvPr id="2" name="Imagem 1" descr="Jurisprudência">
          <a:extLst>
            <a:ext uri="{FF2B5EF4-FFF2-40B4-BE49-F238E27FC236}">
              <a16:creationId xmlns:a16="http://schemas.microsoft.com/office/drawing/2014/main" id="{95739675-D3BF-4920-87E9-0126D1B22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5906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6F39F6E9-98BC-4E61-8973-37D098141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BADBC377-C9B0-4CFD-A81F-0B3AFBD75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85C53E67-855F-4221-9261-2A64096AEA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304800</xdr:colOff>
      <xdr:row>28</xdr:row>
      <xdr:rowOff>28577</xdr:rowOff>
    </xdr:to>
    <xdr:sp macro="" textlink="">
      <xdr:nvSpPr>
        <xdr:cNvPr id="2" name="AutoShape 2" descr="Álcool Étilico Hidratado 70° 1L TUPI">
          <a:extLst>
            <a:ext uri="{FF2B5EF4-FFF2-40B4-BE49-F238E27FC236}">
              <a16:creationId xmlns:a16="http://schemas.microsoft.com/office/drawing/2014/main" id="{FF1051C4-D711-4C54-B325-B1A826ED3E3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28577</xdr:rowOff>
    </xdr:to>
    <xdr:sp macro="" textlink="">
      <xdr:nvSpPr>
        <xdr:cNvPr id="3" name="AutoShape 3" descr="Álcool Étilico Hidratado 70° 1L TUPI">
          <a:extLst>
            <a:ext uri="{FF2B5EF4-FFF2-40B4-BE49-F238E27FC236}">
              <a16:creationId xmlns:a16="http://schemas.microsoft.com/office/drawing/2014/main" id="{98D15EEF-A0DB-4361-865B-27D6C561F76E}"/>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28577</xdr:rowOff>
    </xdr:to>
    <xdr:sp macro="" textlink="">
      <xdr:nvSpPr>
        <xdr:cNvPr id="4" name="AutoShape 4" descr="Álcool Étilico Hidratado 70° 1L TUPI">
          <a:extLst>
            <a:ext uri="{FF2B5EF4-FFF2-40B4-BE49-F238E27FC236}">
              <a16:creationId xmlns:a16="http://schemas.microsoft.com/office/drawing/2014/main" id="{0D621297-A8F3-4B53-97A7-7022AC34D077}"/>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28577</xdr:rowOff>
    </xdr:to>
    <xdr:sp macro="" textlink="">
      <xdr:nvSpPr>
        <xdr:cNvPr id="5" name="AutoShape 5" descr="Álcool Étilico Hidratado 70° 1L TUPI">
          <a:extLst>
            <a:ext uri="{FF2B5EF4-FFF2-40B4-BE49-F238E27FC236}">
              <a16:creationId xmlns:a16="http://schemas.microsoft.com/office/drawing/2014/main" id="{CE19DBC6-72C7-4F4E-9BAA-9C0AE87A9885}"/>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28577</xdr:rowOff>
    </xdr:to>
    <xdr:sp macro="" textlink="">
      <xdr:nvSpPr>
        <xdr:cNvPr id="6" name="AutoShape 6" descr="Álcool Étilico Hidratado 70° 1L TUPI">
          <a:extLst>
            <a:ext uri="{FF2B5EF4-FFF2-40B4-BE49-F238E27FC236}">
              <a16:creationId xmlns:a16="http://schemas.microsoft.com/office/drawing/2014/main" id="{2676A960-5BA3-45B4-832B-9647613401D0}"/>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8678E32C-BD13-4B38-9EA6-81410BD65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304800</xdr:colOff>
      <xdr:row>51</xdr:row>
      <xdr:rowOff>105322</xdr:rowOff>
    </xdr:to>
    <xdr:sp macro="" textlink="">
      <xdr:nvSpPr>
        <xdr:cNvPr id="8" name="AutoShape 2" descr="Álcool Étilico Hidratado 70° 1L TUPI">
          <a:extLst>
            <a:ext uri="{FF2B5EF4-FFF2-40B4-BE49-F238E27FC236}">
              <a16:creationId xmlns:a16="http://schemas.microsoft.com/office/drawing/2014/main" id="{4BBF2812-7951-456C-9CCF-50D002CC517E}"/>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53</xdr:row>
      <xdr:rowOff>161868</xdr:rowOff>
    </xdr:to>
    <xdr:sp macro="" textlink="">
      <xdr:nvSpPr>
        <xdr:cNvPr id="9" name="AutoShape 3" descr="Álcool Étilico Hidratado 70° 1L TUPI">
          <a:extLst>
            <a:ext uri="{FF2B5EF4-FFF2-40B4-BE49-F238E27FC236}">
              <a16:creationId xmlns:a16="http://schemas.microsoft.com/office/drawing/2014/main" id="{8640BBC4-F6DD-46F1-84CE-A963195371FF}"/>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53</xdr:row>
      <xdr:rowOff>161868</xdr:rowOff>
    </xdr:to>
    <xdr:sp macro="" textlink="">
      <xdr:nvSpPr>
        <xdr:cNvPr id="10" name="AutoShape 4" descr="Álcool Étilico Hidratado 70° 1L TUPI">
          <a:extLst>
            <a:ext uri="{FF2B5EF4-FFF2-40B4-BE49-F238E27FC236}">
              <a16:creationId xmlns:a16="http://schemas.microsoft.com/office/drawing/2014/main" id="{5C4847F1-AD0A-4D6B-A50F-D0BB4AC0BF1B}"/>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304800</xdr:colOff>
      <xdr:row>51</xdr:row>
      <xdr:rowOff>105322</xdr:rowOff>
    </xdr:to>
    <xdr:sp macro="" textlink="">
      <xdr:nvSpPr>
        <xdr:cNvPr id="11" name="AutoShape 5" descr="Álcool Étilico Hidratado 70° 1L TUPI">
          <a:extLst>
            <a:ext uri="{FF2B5EF4-FFF2-40B4-BE49-F238E27FC236}">
              <a16:creationId xmlns:a16="http://schemas.microsoft.com/office/drawing/2014/main" id="{6E265ACB-E16F-4B0D-B2D7-D3A1C18DC70F}"/>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50</xdr:row>
      <xdr:rowOff>0</xdr:rowOff>
    </xdr:from>
    <xdr:to>
      <xdr:col>3</xdr:col>
      <xdr:colOff>226359</xdr:colOff>
      <xdr:row>51</xdr:row>
      <xdr:rowOff>109132</xdr:rowOff>
    </xdr:to>
    <xdr:sp macro="" textlink="">
      <xdr:nvSpPr>
        <xdr:cNvPr id="12" name="AutoShape 6" descr="Álcool Étilico Hidratado 70° 1L TUPI">
          <a:extLst>
            <a:ext uri="{FF2B5EF4-FFF2-40B4-BE49-F238E27FC236}">
              <a16:creationId xmlns:a16="http://schemas.microsoft.com/office/drawing/2014/main" id="{D7618404-F7C0-461E-9F4B-6EF511D41916}"/>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50</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FB889422-D8BC-423D-A630-EE0A96BD4A24}"/>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BE1916C7-2A27-427D-9C4E-D500665209C5}"/>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7F188440-ED9A-4443-8EDF-01815D34386F}"/>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50</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2E9CFABD-62A0-4388-A702-F4B8BBF13E53}"/>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78557847-3425-4723-8E90-350D3BEE7F55}"/>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8E2BA456-1F5E-4AB0-B2A9-054F8FB6E49F}"/>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47FF0599-A3E8-4ACB-8E2D-14CAD865321B}"/>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B5AC2D1E-1DFA-4AC1-AD7C-23218A76373C}"/>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5610D9E9-542D-4DF0-BA61-3DD3470B7695}"/>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66B79B5C-BD63-4999-A806-76824B917A9C}"/>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B2EF26A2-ADBA-47D6-8967-50332E3FEBBF}"/>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D309748F-C610-4B86-A0F1-0BE5125CB3B1}"/>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853BC832-E819-45C5-B0F2-9EE44CE13D52}"/>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5CAA7285-8783-445F-AABE-B4A3C299CA27}"/>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7C329302-FBC8-4F2A-A953-F13F49FDEE5D}"/>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93227EED-BCE7-473B-8041-CA9935F82E63}"/>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DA5C92AB-D3EB-4831-8272-E7979F6634D4}"/>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986405B0-7F37-4DB5-85FA-653A96F6CFFB}"/>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85B41464-65F4-423E-92A2-E680A85C8F2A}"/>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D0D50A1B-557B-4978-96A3-7002AE45CE04}"/>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CAE8C192-D263-41E2-A0B3-65E435642830}"/>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17A1802C-507E-4D67-98D2-14130DC1CB55}"/>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6B272374-941F-4371-A149-2BC5FD1E5A98}"/>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11AF4ED1-8427-46A3-85AD-BB7D76D476C1}"/>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7703D55E-EB8E-43E5-BB3C-0BA53B2438A5}"/>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9E4632C6-9C49-43DE-A839-82298951EFE4}"/>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E1342D7C-5C9D-452B-AE66-D2F3F4AEB5A1}"/>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4E8D6636-4462-4659-BFE8-45B3D27F6D4D}"/>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8552510B-F3FA-42B0-BF34-D60254A4196D}"/>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8C25F44E-0E17-4D0E-AD66-571E21C1FD26}"/>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D9D2C967-6669-45F8-A8E9-E9785FD3D8D8}"/>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6AB39B72-AF25-4986-881C-BA3200080142}"/>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0CE054D6-EDF1-4CD7-930C-9A45C8A28049}"/>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DA0B7F6D-484A-49A5-805A-E17F7B2D3DC1}"/>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B3E228FD-E464-480E-A65D-3BFA5A4F168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39AE08C2-951C-4E0F-A044-8C5CA40AF2DE}"/>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F79A212D-2186-449B-B0C1-FC681A225DE3}"/>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889CC3B1-4587-4222-A397-7E510B7A5743}"/>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1D75C752-193B-4011-A9B4-F3887D1B438B}"/>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81D4D0A6-C337-427F-8148-65B454F0BC2B}"/>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CD3333EC-1ECF-4C65-8CB6-AC4DEF3E6529}"/>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FD25E6B1-D1C2-4D45-9D5B-ADF5FC6182D7}"/>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FDEA975D-3679-414A-9D5F-46067387428C}"/>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82291AF7-1787-4BF1-B657-14E92E485538}"/>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0E0F808D-7088-4767-A158-95D86EB76763}"/>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0124C996-C47F-4D02-9FA6-8AE1EFBF06D6}"/>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ED2629C6-6149-4728-8C2A-DB8366EAFAD3}"/>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5AAFF34C-F90A-4479-8420-5E7DD466DAB9}"/>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5675E219-0D48-4B36-A34A-47EECA98580D}"/>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E994D3D8-57EA-4883-A48C-D1A17CE00B11}"/>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9E2A5C59-1FDD-4A9D-84BB-7D67482591B3}"/>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375752F4-9C02-46EC-89B6-2AA3EBF82C0A}"/>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24D5CECC-E8FD-46D3-8F8A-1E55765AD9AF}"/>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56475E37-3E90-48B1-8E1F-E8AFC7518C05}"/>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47D996DF-8893-4EFF-B966-8B3D2FFAC459}"/>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F376517A-468D-4BBD-A83D-2E4E5C64B8A9}"/>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50</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9C46A837-B215-4DB9-99D7-869C152C8452}"/>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50</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6BAD3A47-375B-4E13-8519-368CA56F741F}"/>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50</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6EE9951C-C614-4F51-BD93-60E0BD4751B2}"/>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50</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132E57AE-60B5-435D-AA05-2E4EB3FE4768}"/>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507175</xdr:colOff>
      <xdr:row>48</xdr:row>
      <xdr:rowOff>259772</xdr:rowOff>
    </xdr:from>
    <xdr:to>
      <xdr:col>18</xdr:col>
      <xdr:colOff>1574089</xdr:colOff>
      <xdr:row>48</xdr:row>
      <xdr:rowOff>400422</xdr:rowOff>
    </xdr:to>
    <xdr:sp macro="" textlink="">
      <xdr:nvSpPr>
        <xdr:cNvPr id="88" name="Seta: para a Esquerda 87">
          <a:extLst>
            <a:ext uri="{FF2B5EF4-FFF2-40B4-BE49-F238E27FC236}">
              <a16:creationId xmlns:a16="http://schemas.microsoft.com/office/drawing/2014/main" id="{8ABABB0F-3483-4E4E-89E6-731B45D97B6F}"/>
            </a:ext>
          </a:extLst>
        </xdr:cNvPr>
        <xdr:cNvSpPr/>
      </xdr:nvSpPr>
      <xdr:spPr>
        <a:xfrm rot="10800000">
          <a:off x="18309400" y="2975869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41</xdr:row>
      <xdr:rowOff>358734</xdr:rowOff>
    </xdr:from>
    <xdr:to>
      <xdr:col>18</xdr:col>
      <xdr:colOff>1574089</xdr:colOff>
      <xdr:row>41</xdr:row>
      <xdr:rowOff>499384</xdr:rowOff>
    </xdr:to>
    <xdr:sp macro="" textlink="">
      <xdr:nvSpPr>
        <xdr:cNvPr id="89" name="Seta: para a Esquerda 88">
          <a:extLst>
            <a:ext uri="{FF2B5EF4-FFF2-40B4-BE49-F238E27FC236}">
              <a16:creationId xmlns:a16="http://schemas.microsoft.com/office/drawing/2014/main" id="{E0908DA9-7CE5-4322-AC0C-541383EB4B3E}"/>
            </a:ext>
          </a:extLst>
        </xdr:cNvPr>
        <xdr:cNvSpPr/>
      </xdr:nvSpPr>
      <xdr:spPr>
        <a:xfrm rot="10800000">
          <a:off x="18309400" y="2502848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519545</xdr:colOff>
      <xdr:row>37</xdr:row>
      <xdr:rowOff>383474</xdr:rowOff>
    </xdr:from>
    <xdr:to>
      <xdr:col>18</xdr:col>
      <xdr:colOff>1586459</xdr:colOff>
      <xdr:row>37</xdr:row>
      <xdr:rowOff>524124</xdr:rowOff>
    </xdr:to>
    <xdr:sp macro="" textlink="">
      <xdr:nvSpPr>
        <xdr:cNvPr id="90" name="Seta: para a Esquerda 89">
          <a:extLst>
            <a:ext uri="{FF2B5EF4-FFF2-40B4-BE49-F238E27FC236}">
              <a16:creationId xmlns:a16="http://schemas.microsoft.com/office/drawing/2014/main" id="{769D7319-072B-41B6-8018-0A064ACB229B}"/>
            </a:ext>
          </a:extLst>
        </xdr:cNvPr>
        <xdr:cNvSpPr/>
      </xdr:nvSpPr>
      <xdr:spPr>
        <a:xfrm rot="10800000">
          <a:off x="18321770" y="2166232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24</xdr:row>
      <xdr:rowOff>371103</xdr:rowOff>
    </xdr:from>
    <xdr:to>
      <xdr:col>18</xdr:col>
      <xdr:colOff>1660680</xdr:colOff>
      <xdr:row>24</xdr:row>
      <xdr:rowOff>544284</xdr:rowOff>
    </xdr:to>
    <xdr:sp macro="" textlink="">
      <xdr:nvSpPr>
        <xdr:cNvPr id="92" name="Seta: para a Esquerda 91">
          <a:extLst>
            <a:ext uri="{FF2B5EF4-FFF2-40B4-BE49-F238E27FC236}">
              <a16:creationId xmlns:a16="http://schemas.microsoft.com/office/drawing/2014/main" id="{BB86B047-877B-475A-A560-D425614F342E}"/>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507176</xdr:colOff>
      <xdr:row>17</xdr:row>
      <xdr:rowOff>575830</xdr:rowOff>
    </xdr:from>
    <xdr:to>
      <xdr:col>18</xdr:col>
      <xdr:colOff>1574090</xdr:colOff>
      <xdr:row>17</xdr:row>
      <xdr:rowOff>716480</xdr:rowOff>
    </xdr:to>
    <xdr:sp macro="" textlink="">
      <xdr:nvSpPr>
        <xdr:cNvPr id="93" name="Seta: para a Esquerda 92">
          <a:extLst>
            <a:ext uri="{FF2B5EF4-FFF2-40B4-BE49-F238E27FC236}">
              <a16:creationId xmlns:a16="http://schemas.microsoft.com/office/drawing/2014/main" id="{85CBADF1-C6C4-4497-92A7-2FAC2DB0E482}"/>
            </a:ext>
          </a:extLst>
        </xdr:cNvPr>
        <xdr:cNvSpPr/>
      </xdr:nvSpPr>
      <xdr:spPr>
        <a:xfrm rot="10800000">
          <a:off x="18771364" y="589792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304800</xdr:colOff>
      <xdr:row>27</xdr:row>
      <xdr:rowOff>28575</xdr:rowOff>
    </xdr:to>
    <xdr:sp macro="" textlink="">
      <xdr:nvSpPr>
        <xdr:cNvPr id="2" name="AutoShape 2" descr="Álcool Étilico Hidratado 70° 1L TUPI">
          <a:extLst>
            <a:ext uri="{FF2B5EF4-FFF2-40B4-BE49-F238E27FC236}">
              <a16:creationId xmlns:a16="http://schemas.microsoft.com/office/drawing/2014/main" id="{016141C8-1019-41BA-BDAA-CFEE50006A1A}"/>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3" name="AutoShape 3" descr="Álcool Étilico Hidratado 70° 1L TUPI">
          <a:extLst>
            <a:ext uri="{FF2B5EF4-FFF2-40B4-BE49-F238E27FC236}">
              <a16:creationId xmlns:a16="http://schemas.microsoft.com/office/drawing/2014/main" id="{DBA50241-583F-4651-B41C-50D85A56A81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4" name="AutoShape 4" descr="Álcool Étilico Hidratado 70° 1L TUPI">
          <a:extLst>
            <a:ext uri="{FF2B5EF4-FFF2-40B4-BE49-F238E27FC236}">
              <a16:creationId xmlns:a16="http://schemas.microsoft.com/office/drawing/2014/main" id="{679C6303-807F-4D7F-892C-DBE87C03418C}"/>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5" name="AutoShape 5" descr="Álcool Étilico Hidratado 70° 1L TUPI">
          <a:extLst>
            <a:ext uri="{FF2B5EF4-FFF2-40B4-BE49-F238E27FC236}">
              <a16:creationId xmlns:a16="http://schemas.microsoft.com/office/drawing/2014/main" id="{92F2B7D3-16B2-41CB-8ED0-7CD530AFE316}"/>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6" name="AutoShape 6" descr="Álcool Étilico Hidratado 70° 1L TUPI">
          <a:extLst>
            <a:ext uri="{FF2B5EF4-FFF2-40B4-BE49-F238E27FC236}">
              <a16:creationId xmlns:a16="http://schemas.microsoft.com/office/drawing/2014/main" id="{7F548F85-EFBC-4E21-B556-1401F7EF42F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B494463B-F84C-48EF-B6EA-A8BE17385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304800</xdr:colOff>
      <xdr:row>59</xdr:row>
      <xdr:rowOff>105322</xdr:rowOff>
    </xdr:to>
    <xdr:sp macro="" textlink="">
      <xdr:nvSpPr>
        <xdr:cNvPr id="8" name="AutoShape 2" descr="Álcool Étilico Hidratado 70° 1L TUPI">
          <a:extLst>
            <a:ext uri="{FF2B5EF4-FFF2-40B4-BE49-F238E27FC236}">
              <a16:creationId xmlns:a16="http://schemas.microsoft.com/office/drawing/2014/main" id="{EB389E4E-B748-40BF-ABE7-B5008D461C4E}"/>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61</xdr:row>
      <xdr:rowOff>161868</xdr:rowOff>
    </xdr:to>
    <xdr:sp macro="" textlink="">
      <xdr:nvSpPr>
        <xdr:cNvPr id="9" name="AutoShape 3" descr="Álcool Étilico Hidratado 70° 1L TUPI">
          <a:extLst>
            <a:ext uri="{FF2B5EF4-FFF2-40B4-BE49-F238E27FC236}">
              <a16:creationId xmlns:a16="http://schemas.microsoft.com/office/drawing/2014/main" id="{7605D66C-222B-49EB-880D-55B2E81804F6}"/>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61</xdr:row>
      <xdr:rowOff>161868</xdr:rowOff>
    </xdr:to>
    <xdr:sp macro="" textlink="">
      <xdr:nvSpPr>
        <xdr:cNvPr id="10" name="AutoShape 4" descr="Álcool Étilico Hidratado 70° 1L TUPI">
          <a:extLst>
            <a:ext uri="{FF2B5EF4-FFF2-40B4-BE49-F238E27FC236}">
              <a16:creationId xmlns:a16="http://schemas.microsoft.com/office/drawing/2014/main" id="{DD5FB415-9E34-4F2D-A121-E273341A22C1}"/>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59</xdr:row>
      <xdr:rowOff>105322</xdr:rowOff>
    </xdr:to>
    <xdr:sp macro="" textlink="">
      <xdr:nvSpPr>
        <xdr:cNvPr id="11" name="AutoShape 5" descr="Álcool Étilico Hidratado 70° 1L TUPI">
          <a:extLst>
            <a:ext uri="{FF2B5EF4-FFF2-40B4-BE49-F238E27FC236}">
              <a16:creationId xmlns:a16="http://schemas.microsoft.com/office/drawing/2014/main" id="{6D6D899E-9B53-4CD4-8A9E-D278F72869CA}"/>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58</xdr:row>
      <xdr:rowOff>0</xdr:rowOff>
    </xdr:from>
    <xdr:to>
      <xdr:col>3</xdr:col>
      <xdr:colOff>226359</xdr:colOff>
      <xdr:row>59</xdr:row>
      <xdr:rowOff>109132</xdr:rowOff>
    </xdr:to>
    <xdr:sp macro="" textlink="">
      <xdr:nvSpPr>
        <xdr:cNvPr id="12" name="AutoShape 6" descr="Álcool Étilico Hidratado 70° 1L TUPI">
          <a:extLst>
            <a:ext uri="{FF2B5EF4-FFF2-40B4-BE49-F238E27FC236}">
              <a16:creationId xmlns:a16="http://schemas.microsoft.com/office/drawing/2014/main" id="{5AF4418E-8B40-4FF7-BA94-56D429375C66}"/>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58</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882E9FE2-3B50-4D2D-B1EF-1038CB79A7A1}"/>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E92795BE-EE8A-403C-B273-E937659F7553}"/>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CC7D959B-D020-43CA-B357-BB5109FB7C37}"/>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58</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118B6CA9-D356-40B8-9494-6A14C39D200E}"/>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B9C0ECCB-9C5B-49F3-BF05-DB71F38257B5}"/>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B1CF6C02-6F6C-4911-93BF-4B20A7315B1B}"/>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F20F2798-D7E0-4EC1-A586-63AE8576CEA6}"/>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C110E81C-EC8B-4350-BFB7-627B911AAE63}"/>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3EBE1D32-5403-4D6F-BBE8-7F7F97ABB011}"/>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D9DA1438-ABDB-4A11-9444-3046C9FC9EB0}"/>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87DD8074-D53D-43BF-89CE-9DB463F795DF}"/>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CD250E3C-0704-457A-B166-C39AACA1C20A}"/>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F237EF8F-9C4A-4055-8CB0-AF2BB1257D3D}"/>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37E8439E-7D76-4D1F-9792-E0D89D3D5749}"/>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7B43D61A-BED0-432C-BCC6-B321C78CC696}"/>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B724A074-980A-4E68-86CE-D3605111A82A}"/>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975FF792-3493-437C-A820-5336823CBD03}"/>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E53A017F-EEC3-4A3C-A933-181B3811D3C2}"/>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94CC2FFE-4A5D-452C-B0A8-CA2DF7505038}"/>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B4AEC7EB-837D-4AF7-AEBD-91DE2401072D}"/>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CBFD57D9-7CD5-4A79-9730-8DE7230B88F9}"/>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83857AFB-243B-47CE-B8F7-BA2BD4D3C5AF}"/>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FDC14310-A091-4AF1-B23D-650DA2B7C74A}"/>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48BC027D-3E5A-4725-944D-32CC6E69BDEF}"/>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B14713D5-7D52-4438-90F6-1591EF34149C}"/>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0068B758-B96A-4568-B10D-CFDA4841334B}"/>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5A37AE16-BB49-460D-B193-BF5E0D7B8542}"/>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F34E0556-B840-4F1B-B601-C161F2431161}"/>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3D4091BF-CAED-4AA1-B817-F3977D513388}"/>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7B42FFF1-8D73-4A40-84A9-71C68021C0A9}"/>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7B9BC0F9-E224-4F60-96C4-60618D89EC75}"/>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87715173-0C65-48DD-B7ED-1AC4681350AA}"/>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35E4DC78-DA9F-489F-AA18-B7F0AB41C587}"/>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55A4EABC-8FE3-4260-A363-1B2BEB5984CA}"/>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81295A0A-E69B-4147-BEB7-AA336F440DC6}"/>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1996F39D-D1FA-470A-9664-26673510DECD}"/>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0CF716B2-3898-4CF1-B774-DF681E0DFD3E}"/>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157ACCE9-E9EF-43B1-BE5F-639CCD2C3200}"/>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ADD34609-8108-455E-8C81-3E91BDF07BBD}"/>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216B9266-6CF1-4C8E-AD44-2E7536D63A81}"/>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9257D130-C833-48C2-A2AC-0950E1883D7A}"/>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E5763A56-CE07-416E-B6C5-8DB13354F697}"/>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BD65A466-B274-47C1-B5F4-14DDD87451D3}"/>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87B78F1D-D193-45DC-8B89-028C8458CA59}"/>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DAFB23E1-6112-4DB3-8467-2E79F5D97D50}"/>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2D4D12CC-0FE9-4D72-BEE4-03791AB8AADF}"/>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455621A4-5C40-41D5-AA05-58717318C4AD}"/>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11BE43BA-94B8-428A-B0CC-72EE3E4A9FB8}"/>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BF21AA2A-7C60-44D3-B339-5593EAD6083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F240298A-7A03-48DA-A104-C620521A7204}"/>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25C2FB56-ED04-476B-B5A5-37DB1F6AF217}"/>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2AEFA689-31CB-4B08-996B-0B1E8866A22D}"/>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BB8D380E-7018-4C4C-881C-B5A9AD23890B}"/>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C0FCD182-9E7C-4B9A-ACE5-E38CBA2688FE}"/>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BF374BC7-C628-482F-886B-B982BF5FDBBC}"/>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58</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D437E5CD-C95C-428C-87D7-32A546F9CAAE}"/>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52</xdr:row>
      <xdr:rowOff>390525</xdr:rowOff>
    </xdr:from>
    <xdr:ext cx="304800" cy="304800"/>
    <xdr:sp macro="" textlink="">
      <xdr:nvSpPr>
        <xdr:cNvPr id="77" name="AutoShape 5" descr="Álcool Étilico Hidratado 70° 1L TUPI">
          <a:extLst>
            <a:ext uri="{FF2B5EF4-FFF2-40B4-BE49-F238E27FC236}">
              <a16:creationId xmlns:a16="http://schemas.microsoft.com/office/drawing/2014/main" id="{D7015616-CBF5-4B93-ABF2-984A6B9670E9}"/>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54</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B2D198F3-55B8-4681-B5CE-4CB19B94FFDE}"/>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439448</xdr:colOff>
      <xdr:row>50</xdr:row>
      <xdr:rowOff>341726</xdr:rowOff>
    </xdr:from>
    <xdr:to>
      <xdr:col>18</xdr:col>
      <xdr:colOff>1506362</xdr:colOff>
      <xdr:row>50</xdr:row>
      <xdr:rowOff>482376</xdr:rowOff>
    </xdr:to>
    <xdr:sp macro="" textlink="">
      <xdr:nvSpPr>
        <xdr:cNvPr id="87" name="Seta: para a Esquerda 86">
          <a:extLst>
            <a:ext uri="{FF2B5EF4-FFF2-40B4-BE49-F238E27FC236}">
              <a16:creationId xmlns:a16="http://schemas.microsoft.com/office/drawing/2014/main" id="{70AF48C0-12A7-4C1E-94C4-DD849CA8D93C}"/>
            </a:ext>
          </a:extLst>
        </xdr:cNvPr>
        <xdr:cNvSpPr/>
      </xdr:nvSpPr>
      <xdr:spPr>
        <a:xfrm rot="10800000">
          <a:off x="18239292" y="2797613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40</xdr:row>
      <xdr:rowOff>358734</xdr:rowOff>
    </xdr:from>
    <xdr:to>
      <xdr:col>18</xdr:col>
      <xdr:colOff>1574089</xdr:colOff>
      <xdr:row>40</xdr:row>
      <xdr:rowOff>499384</xdr:rowOff>
    </xdr:to>
    <xdr:sp macro="" textlink="">
      <xdr:nvSpPr>
        <xdr:cNvPr id="89" name="Seta: para a Esquerda 88">
          <a:extLst>
            <a:ext uri="{FF2B5EF4-FFF2-40B4-BE49-F238E27FC236}">
              <a16:creationId xmlns:a16="http://schemas.microsoft.com/office/drawing/2014/main" id="{8B2C58FE-37F1-4655-8630-B838DE295C66}"/>
            </a:ext>
          </a:extLst>
        </xdr:cNvPr>
        <xdr:cNvSpPr/>
      </xdr:nvSpPr>
      <xdr:spPr>
        <a:xfrm rot="10800000">
          <a:off x="18309400" y="2502848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483826</xdr:colOff>
      <xdr:row>33</xdr:row>
      <xdr:rowOff>321468</xdr:rowOff>
    </xdr:from>
    <xdr:to>
      <xdr:col>18</xdr:col>
      <xdr:colOff>1550740</xdr:colOff>
      <xdr:row>33</xdr:row>
      <xdr:rowOff>488405</xdr:rowOff>
    </xdr:to>
    <xdr:sp macro="" textlink="">
      <xdr:nvSpPr>
        <xdr:cNvPr id="90" name="Seta: para a Esquerda 89">
          <a:extLst>
            <a:ext uri="{FF2B5EF4-FFF2-40B4-BE49-F238E27FC236}">
              <a16:creationId xmlns:a16="http://schemas.microsoft.com/office/drawing/2014/main" id="{D4E09DF6-A717-4A93-93D1-8A529EE7708C}"/>
            </a:ext>
          </a:extLst>
        </xdr:cNvPr>
        <xdr:cNvSpPr/>
      </xdr:nvSpPr>
      <xdr:spPr>
        <a:xfrm rot="10800000">
          <a:off x="18283670" y="17204531"/>
          <a:ext cx="1066914" cy="16693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24</xdr:row>
      <xdr:rowOff>371103</xdr:rowOff>
    </xdr:from>
    <xdr:to>
      <xdr:col>18</xdr:col>
      <xdr:colOff>1660680</xdr:colOff>
      <xdr:row>24</xdr:row>
      <xdr:rowOff>544284</xdr:rowOff>
    </xdr:to>
    <xdr:sp macro="" textlink="">
      <xdr:nvSpPr>
        <xdr:cNvPr id="92" name="Seta: para a Esquerda 91">
          <a:extLst>
            <a:ext uri="{FF2B5EF4-FFF2-40B4-BE49-F238E27FC236}">
              <a16:creationId xmlns:a16="http://schemas.microsoft.com/office/drawing/2014/main" id="{A2273CC6-D208-4A05-8517-627CECDEA2AA}"/>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6</xdr:col>
      <xdr:colOff>114300</xdr:colOff>
      <xdr:row>51</xdr:row>
      <xdr:rowOff>390525</xdr:rowOff>
    </xdr:from>
    <xdr:ext cx="304800" cy="304800"/>
    <xdr:sp macro="" textlink="">
      <xdr:nvSpPr>
        <xdr:cNvPr id="79" name="AutoShape 5" descr="Álcool Étilico Hidratado 70° 1L TUPI">
          <a:extLst>
            <a:ext uri="{FF2B5EF4-FFF2-40B4-BE49-F238E27FC236}">
              <a16:creationId xmlns:a16="http://schemas.microsoft.com/office/drawing/2014/main" id="{80BAC7E3-6649-4F5F-B7BF-CBC9D043165B}"/>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55</xdr:row>
      <xdr:rowOff>390525</xdr:rowOff>
    </xdr:from>
    <xdr:ext cx="304800" cy="304800"/>
    <xdr:sp macro="" textlink="">
      <xdr:nvSpPr>
        <xdr:cNvPr id="80" name="AutoShape 5" descr="Álcool Étilico Hidratado 70° 1L TUPI">
          <a:extLst>
            <a:ext uri="{FF2B5EF4-FFF2-40B4-BE49-F238E27FC236}">
              <a16:creationId xmlns:a16="http://schemas.microsoft.com/office/drawing/2014/main" id="{419D5691-69EE-4A20-8216-FC13F9E2A212}"/>
            </a:ext>
          </a:extLst>
        </xdr:cNvPr>
        <xdr:cNvSpPr>
          <a:spLocks noChangeAspect="1" noChangeArrowheads="1"/>
        </xdr:cNvSpPr>
      </xdr:nvSpPr>
      <xdr:spPr bwMode="auto">
        <a:xfrm>
          <a:off x="6819900" y="60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57</xdr:row>
      <xdr:rowOff>390525</xdr:rowOff>
    </xdr:from>
    <xdr:ext cx="304800" cy="304800"/>
    <xdr:sp macro="" textlink="">
      <xdr:nvSpPr>
        <xdr:cNvPr id="81" name="AutoShape 5" descr="Álcool Étilico Hidratado 70° 1L TUPI">
          <a:extLst>
            <a:ext uri="{FF2B5EF4-FFF2-40B4-BE49-F238E27FC236}">
              <a16:creationId xmlns:a16="http://schemas.microsoft.com/office/drawing/2014/main" id="{5F0AA90D-395F-44E1-98DD-5205E3E3336B}"/>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57</xdr:row>
      <xdr:rowOff>390525</xdr:rowOff>
    </xdr:from>
    <xdr:ext cx="304800" cy="304800"/>
    <xdr:sp macro="" textlink="">
      <xdr:nvSpPr>
        <xdr:cNvPr id="82" name="AutoShape 5" descr="Álcool Étilico Hidratado 70° 1L TUPI">
          <a:extLst>
            <a:ext uri="{FF2B5EF4-FFF2-40B4-BE49-F238E27FC236}">
              <a16:creationId xmlns:a16="http://schemas.microsoft.com/office/drawing/2014/main" id="{10A23568-6F86-4ABB-9399-AA105B1A8CEC}"/>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57</xdr:row>
      <xdr:rowOff>0</xdr:rowOff>
    </xdr:from>
    <xdr:ext cx="304800" cy="304800"/>
    <xdr:sp macro="" textlink="">
      <xdr:nvSpPr>
        <xdr:cNvPr id="83" name="AutoShape 5" descr="Álcool Étilico Hidratado 70° 1L TUPI">
          <a:extLst>
            <a:ext uri="{FF2B5EF4-FFF2-40B4-BE49-F238E27FC236}">
              <a16:creationId xmlns:a16="http://schemas.microsoft.com/office/drawing/2014/main" id="{05674BA0-C2FF-4C4B-8375-835D7C5209B7}"/>
            </a:ext>
          </a:extLst>
        </xdr:cNvPr>
        <xdr:cNvSpPr>
          <a:spLocks noChangeAspect="1" noChangeArrowheads="1"/>
        </xdr:cNvSpPr>
      </xdr:nvSpPr>
      <xdr:spPr bwMode="auto">
        <a:xfrm>
          <a:off x="68199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304800</xdr:colOff>
      <xdr:row>28</xdr:row>
      <xdr:rowOff>28575</xdr:rowOff>
    </xdr:to>
    <xdr:sp macro="" textlink="">
      <xdr:nvSpPr>
        <xdr:cNvPr id="2" name="AutoShape 2" descr="Álcool Étilico Hidratado 70° 1L TUPI">
          <a:extLst>
            <a:ext uri="{FF2B5EF4-FFF2-40B4-BE49-F238E27FC236}">
              <a16:creationId xmlns:a16="http://schemas.microsoft.com/office/drawing/2014/main" id="{65FD19D9-14B4-45EE-A901-AACE358E9CD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3" name="AutoShape 3" descr="Álcool Étilico Hidratado 70° 1L TUPI">
          <a:extLst>
            <a:ext uri="{FF2B5EF4-FFF2-40B4-BE49-F238E27FC236}">
              <a16:creationId xmlns:a16="http://schemas.microsoft.com/office/drawing/2014/main" id="{72E407D3-DBA9-4EC6-B644-F988D41AD84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4" name="AutoShape 4" descr="Álcool Étilico Hidratado 70° 1L TUPI">
          <a:extLst>
            <a:ext uri="{FF2B5EF4-FFF2-40B4-BE49-F238E27FC236}">
              <a16:creationId xmlns:a16="http://schemas.microsoft.com/office/drawing/2014/main" id="{D804945B-2EE8-4608-9035-F46472D1C2D7}"/>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5" name="AutoShape 5" descr="Álcool Étilico Hidratado 70° 1L TUPI">
          <a:extLst>
            <a:ext uri="{FF2B5EF4-FFF2-40B4-BE49-F238E27FC236}">
              <a16:creationId xmlns:a16="http://schemas.microsoft.com/office/drawing/2014/main" id="{C0B950C8-98FE-4CAF-B2B2-5244FDB0A165}"/>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6" name="AutoShape 6" descr="Álcool Étilico Hidratado 70° 1L TUPI">
          <a:extLst>
            <a:ext uri="{FF2B5EF4-FFF2-40B4-BE49-F238E27FC236}">
              <a16:creationId xmlns:a16="http://schemas.microsoft.com/office/drawing/2014/main" id="{92C23AF7-4309-4E5E-A465-419669A7BB0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7C9F1FA1-8672-48B4-AD45-5DDDC92A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304800</xdr:colOff>
      <xdr:row>28</xdr:row>
      <xdr:rowOff>105322</xdr:rowOff>
    </xdr:to>
    <xdr:sp macro="" textlink="">
      <xdr:nvSpPr>
        <xdr:cNvPr id="8" name="AutoShape 2" descr="Álcool Étilico Hidratado 70° 1L TUPI">
          <a:extLst>
            <a:ext uri="{FF2B5EF4-FFF2-40B4-BE49-F238E27FC236}">
              <a16:creationId xmlns:a16="http://schemas.microsoft.com/office/drawing/2014/main" id="{1C46C37F-DEFE-4AE4-9E61-CE8CD2BD1758}"/>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30</xdr:row>
      <xdr:rowOff>161868</xdr:rowOff>
    </xdr:to>
    <xdr:sp macro="" textlink="">
      <xdr:nvSpPr>
        <xdr:cNvPr id="9" name="AutoShape 3" descr="Álcool Étilico Hidratado 70° 1L TUPI">
          <a:extLst>
            <a:ext uri="{FF2B5EF4-FFF2-40B4-BE49-F238E27FC236}">
              <a16:creationId xmlns:a16="http://schemas.microsoft.com/office/drawing/2014/main" id="{2C424314-D93B-4375-B4A5-CE89F1087D3A}"/>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30</xdr:row>
      <xdr:rowOff>161868</xdr:rowOff>
    </xdr:to>
    <xdr:sp macro="" textlink="">
      <xdr:nvSpPr>
        <xdr:cNvPr id="10" name="AutoShape 4" descr="Álcool Étilico Hidratado 70° 1L TUPI">
          <a:extLst>
            <a:ext uri="{FF2B5EF4-FFF2-40B4-BE49-F238E27FC236}">
              <a16:creationId xmlns:a16="http://schemas.microsoft.com/office/drawing/2014/main" id="{E1523789-1FBE-47AB-B64C-E2F937F17731}"/>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105322</xdr:rowOff>
    </xdr:to>
    <xdr:sp macro="" textlink="">
      <xdr:nvSpPr>
        <xdr:cNvPr id="11" name="AutoShape 5" descr="Álcool Étilico Hidratado 70° 1L TUPI">
          <a:extLst>
            <a:ext uri="{FF2B5EF4-FFF2-40B4-BE49-F238E27FC236}">
              <a16:creationId xmlns:a16="http://schemas.microsoft.com/office/drawing/2014/main" id="{FFA43857-8B22-4040-AEA9-056A062F6FF2}"/>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27</xdr:row>
      <xdr:rowOff>0</xdr:rowOff>
    </xdr:from>
    <xdr:to>
      <xdr:col>3</xdr:col>
      <xdr:colOff>226359</xdr:colOff>
      <xdr:row>28</xdr:row>
      <xdr:rowOff>109132</xdr:rowOff>
    </xdr:to>
    <xdr:sp macro="" textlink="">
      <xdr:nvSpPr>
        <xdr:cNvPr id="12" name="AutoShape 6" descr="Álcool Étilico Hidratado 70° 1L TUPI">
          <a:extLst>
            <a:ext uri="{FF2B5EF4-FFF2-40B4-BE49-F238E27FC236}">
              <a16:creationId xmlns:a16="http://schemas.microsoft.com/office/drawing/2014/main" id="{3BA07C90-5800-4161-AA2A-FF51A8DBF8CA}"/>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27</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BAE49D98-CFBA-4ECA-A1C5-B46EA9660338}"/>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4F5BE51A-441C-4BB9-99DE-4A7C007F7512}"/>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3498290B-1B64-4D16-A54E-EC5CE5004628}"/>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F6D46B81-27AB-4EB8-9090-2CDF9F850726}"/>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97D07DA1-D33D-4BBC-A2AE-B27ED793CD83}"/>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EA10F1FB-B166-45F4-A31C-932F0B50CFC3}"/>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A84FFEF0-3A7D-4069-A5ED-9828889B02F9}"/>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3030463D-945B-45C4-B785-43B5D228ACA0}"/>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A71A4903-B941-4539-B9CD-FC762ED5FF4A}"/>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7BC74420-75DD-4E87-9FBA-0D81E7F1144F}"/>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21FE476C-BAB9-48BE-8D74-EB6D2633962D}"/>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E494A17A-3963-4661-BEC6-4969E61E1158}"/>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4C16EC4F-9123-48CF-9F70-2F9E68171907}"/>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20D1E710-A48F-4DB0-A6B5-F17F8E8E246C}"/>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32200D97-32BD-40BB-AE16-5A3F42414F8D}"/>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6BA93C54-95A7-4FF7-A6A9-347D0990038F}"/>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7801DB52-8E32-4DBD-B2CA-A1EC4247C669}"/>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2B037431-15E7-43F8-A749-21A775767610}"/>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4DDF9397-A15D-42B0-B55C-42AAC4FDB4B2}"/>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4747083A-EA48-4739-8E95-E30645F43A20}"/>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2867323B-4C59-4AA7-ACE9-944546172D4D}"/>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9A1F90BE-6150-48A4-A49C-AF5C9D75FA8F}"/>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1411CA4F-C0BB-4905-B9A1-974FEE3380DA}"/>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78873D8C-516F-4C0F-A03C-942831794114}"/>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BFF94DD0-D86E-4895-BC8E-6C5BECF46302}"/>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C2EA1130-03AC-4F25-BF86-60C163A18CEB}"/>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85218D87-00A0-4727-B504-599ADF567BEC}"/>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B7B3A0DA-FBB6-48BB-8B5C-52900A9C2E9E}"/>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9B24E446-24DD-479F-A672-ED1909119C01}"/>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81F243FE-9412-44BC-AC29-A39CF8899CC5}"/>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1BD9DA66-FF88-479B-B496-CCECD957960B}"/>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1BED938B-BACE-4ABB-90FC-AFE6D7649D08}"/>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A2019C15-3F3D-4102-A11E-4DD89A697273}"/>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D2254CD4-8B63-4E96-828F-17FBCE008763}"/>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DAC21305-8F78-46FE-97CD-CA9C8161368F}"/>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53A6C9B4-A85F-4385-9793-5DDDE1D68578}"/>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37798CDD-3FED-4269-BB90-A0127929440B}"/>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541A93D9-2A78-4975-838D-E58F236EB253}"/>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B75C41B5-7861-4DF7-A374-CCBF1A71BFF2}"/>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9B84A236-6492-42D0-A2D8-C0AC4CF4DC0C}"/>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88EF0053-95D8-436D-9D11-DAA2D34B7975}"/>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8A2F727E-A355-4A86-9D85-BF41F7EBA41B}"/>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27982188-B7D7-4240-91EA-8601E33AF227}"/>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1EEEA283-5317-43A7-8E88-35625B5519AD}"/>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0D386FD3-C4FF-47B8-9C90-7CC907A67BF5}"/>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000317D8-4AA1-4BA5-B554-3213F0D29103}"/>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8A039249-5068-417E-9847-3EF5244333E1}"/>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5F6D0855-A954-4BFA-BFC9-D2E9ADF911CB}"/>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ED1E4C8A-3478-466B-BFC7-3E2A49826947}"/>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82391D49-31FF-49AF-84FE-02D0E4E6089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0199B297-C772-4DAD-A095-A8E6F334E2D1}"/>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17A7BB23-1D67-4F05-A048-DFC5EE324F34}"/>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E7059A52-071E-4349-B7A3-40F523E3D128}"/>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B198DE0E-2EB4-4EEB-BCFE-3F2FA6853D9B}"/>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496775F2-9A80-491F-9383-5CFFB496F68F}"/>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3495B2EC-F2DF-483B-9887-6979F29B7B6F}"/>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E1763768-14FF-4D30-B89F-2588BB6D019E}"/>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D7234F91-DEAD-4B13-BBB4-57960D642A91}"/>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D0AE3F77-7005-4850-92E3-9BCA988CE4D2}"/>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A6F753E3-A6BE-499D-9371-C3191A239A73}"/>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593766</xdr:colOff>
      <xdr:row>24</xdr:row>
      <xdr:rowOff>371103</xdr:rowOff>
    </xdr:from>
    <xdr:to>
      <xdr:col>18</xdr:col>
      <xdr:colOff>1660680</xdr:colOff>
      <xdr:row>24</xdr:row>
      <xdr:rowOff>544284</xdr:rowOff>
    </xdr:to>
    <xdr:sp macro="" textlink="">
      <xdr:nvSpPr>
        <xdr:cNvPr id="92" name="Seta: para a Esquerda 91">
          <a:extLst>
            <a:ext uri="{FF2B5EF4-FFF2-40B4-BE49-F238E27FC236}">
              <a16:creationId xmlns:a16="http://schemas.microsoft.com/office/drawing/2014/main" id="{7D7E34CD-9099-4796-86F4-E7E41117E435}"/>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519082</xdr:colOff>
      <xdr:row>16</xdr:row>
      <xdr:rowOff>349611</xdr:rowOff>
    </xdr:from>
    <xdr:to>
      <xdr:col>18</xdr:col>
      <xdr:colOff>1585996</xdr:colOff>
      <xdr:row>16</xdr:row>
      <xdr:rowOff>490261</xdr:rowOff>
    </xdr:to>
    <xdr:sp macro="" textlink="">
      <xdr:nvSpPr>
        <xdr:cNvPr id="93" name="Seta: para a Esquerda 92">
          <a:extLst>
            <a:ext uri="{FF2B5EF4-FFF2-40B4-BE49-F238E27FC236}">
              <a16:creationId xmlns:a16="http://schemas.microsoft.com/office/drawing/2014/main" id="{857CA8C5-27BF-49D8-80CB-BCD0A1B61571}"/>
            </a:ext>
          </a:extLst>
        </xdr:cNvPr>
        <xdr:cNvSpPr/>
      </xdr:nvSpPr>
      <xdr:spPr>
        <a:xfrm rot="10800000">
          <a:off x="18318926" y="488589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6</xdr:col>
      <xdr:colOff>114300</xdr:colOff>
      <xdr:row>19</xdr:row>
      <xdr:rowOff>390525</xdr:rowOff>
    </xdr:from>
    <xdr:ext cx="304800" cy="304800"/>
    <xdr:sp macro="" textlink="">
      <xdr:nvSpPr>
        <xdr:cNvPr id="75" name="AutoShape 5" descr="Álcool Étilico Hidratado 70° 1L TUPI">
          <a:extLst>
            <a:ext uri="{FF2B5EF4-FFF2-40B4-BE49-F238E27FC236}">
              <a16:creationId xmlns:a16="http://schemas.microsoft.com/office/drawing/2014/main" id="{2CF852B1-75F8-49C4-856D-BE18DA658479}"/>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19</xdr:row>
      <xdr:rowOff>390525</xdr:rowOff>
    </xdr:from>
    <xdr:ext cx="304800" cy="304800"/>
    <xdr:sp macro="" textlink="">
      <xdr:nvSpPr>
        <xdr:cNvPr id="79" name="AutoShape 5" descr="Álcool Étilico Hidratado 70° 1L TUPI">
          <a:extLst>
            <a:ext uri="{FF2B5EF4-FFF2-40B4-BE49-F238E27FC236}">
              <a16:creationId xmlns:a16="http://schemas.microsoft.com/office/drawing/2014/main" id="{9DC7F064-46C3-4CE7-B77E-9D79F5CF3FC6}"/>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15</xdr:row>
      <xdr:rowOff>0</xdr:rowOff>
    </xdr:from>
    <xdr:ext cx="304800" cy="304800"/>
    <xdr:sp macro="" textlink="">
      <xdr:nvSpPr>
        <xdr:cNvPr id="80" name="AutoShape 5" descr="Álcool Étilico Hidratado 70° 1L TUPI">
          <a:extLst>
            <a:ext uri="{FF2B5EF4-FFF2-40B4-BE49-F238E27FC236}">
              <a16:creationId xmlns:a16="http://schemas.microsoft.com/office/drawing/2014/main" id="{0500E3FD-99B5-4EFC-95E1-DB5B2B668702}"/>
            </a:ext>
          </a:extLst>
        </xdr:cNvPr>
        <xdr:cNvSpPr>
          <a:spLocks noChangeAspect="1" noChangeArrowheads="1"/>
        </xdr:cNvSpPr>
      </xdr:nvSpPr>
      <xdr:spPr bwMode="auto">
        <a:xfrm>
          <a:off x="68199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28575</xdr:rowOff>
    </xdr:to>
    <xdr:sp macro="" textlink="">
      <xdr:nvSpPr>
        <xdr:cNvPr id="2" name="AutoShape 2" descr="Álcool Étilico Hidratado 70° 1L TUPI">
          <a:extLst>
            <a:ext uri="{FF2B5EF4-FFF2-40B4-BE49-F238E27FC236}">
              <a16:creationId xmlns:a16="http://schemas.microsoft.com/office/drawing/2014/main" id="{3AFC897E-606E-4829-9F3A-321224013696}"/>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3" name="AutoShape 3" descr="Álcool Étilico Hidratado 70° 1L TUPI">
          <a:extLst>
            <a:ext uri="{FF2B5EF4-FFF2-40B4-BE49-F238E27FC236}">
              <a16:creationId xmlns:a16="http://schemas.microsoft.com/office/drawing/2014/main" id="{65F2471F-08F7-4F86-94A0-AADAF75753E7}"/>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4" name="AutoShape 4" descr="Álcool Étilico Hidratado 70° 1L TUPI">
          <a:extLst>
            <a:ext uri="{FF2B5EF4-FFF2-40B4-BE49-F238E27FC236}">
              <a16:creationId xmlns:a16="http://schemas.microsoft.com/office/drawing/2014/main" id="{F9ABCCCD-5EB6-439F-BF11-4AAED834E66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5" name="AutoShape 5" descr="Álcool Étilico Hidratado 70° 1L TUPI">
          <a:extLst>
            <a:ext uri="{FF2B5EF4-FFF2-40B4-BE49-F238E27FC236}">
              <a16:creationId xmlns:a16="http://schemas.microsoft.com/office/drawing/2014/main" id="{5941A6B1-6E8E-4F6B-82F9-65C4862A9381}"/>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28575</xdr:rowOff>
    </xdr:to>
    <xdr:sp macro="" textlink="">
      <xdr:nvSpPr>
        <xdr:cNvPr id="6" name="AutoShape 6" descr="Álcool Étilico Hidratado 70° 1L TUPI">
          <a:extLst>
            <a:ext uri="{FF2B5EF4-FFF2-40B4-BE49-F238E27FC236}">
              <a16:creationId xmlns:a16="http://schemas.microsoft.com/office/drawing/2014/main" id="{5BDE2738-F2D4-4EAD-9D5F-D2408981D630}"/>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22C8831D-8687-4660-B5F2-1D3F43781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304800</xdr:colOff>
      <xdr:row>80</xdr:row>
      <xdr:rowOff>378648</xdr:rowOff>
    </xdr:to>
    <xdr:sp macro="" textlink="">
      <xdr:nvSpPr>
        <xdr:cNvPr id="8" name="AutoShape 2" descr="Álcool Étilico Hidratado 70° 1L TUPI">
          <a:extLst>
            <a:ext uri="{FF2B5EF4-FFF2-40B4-BE49-F238E27FC236}">
              <a16:creationId xmlns:a16="http://schemas.microsoft.com/office/drawing/2014/main" id="{E8DE4981-1E53-498B-A429-5FB31BC3164B}"/>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0</xdr:col>
      <xdr:colOff>304800</xdr:colOff>
      <xdr:row>81</xdr:row>
      <xdr:rowOff>112172</xdr:rowOff>
    </xdr:to>
    <xdr:sp macro="" textlink="">
      <xdr:nvSpPr>
        <xdr:cNvPr id="9" name="AutoShape 3" descr="Álcool Étilico Hidratado 70° 1L TUPI">
          <a:extLst>
            <a:ext uri="{FF2B5EF4-FFF2-40B4-BE49-F238E27FC236}">
              <a16:creationId xmlns:a16="http://schemas.microsoft.com/office/drawing/2014/main" id="{310789C0-101B-4710-9931-F882C3213719}"/>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0</xdr:col>
      <xdr:colOff>304800</xdr:colOff>
      <xdr:row>81</xdr:row>
      <xdr:rowOff>112172</xdr:rowOff>
    </xdr:to>
    <xdr:sp macro="" textlink="">
      <xdr:nvSpPr>
        <xdr:cNvPr id="10" name="AutoShape 4" descr="Álcool Étilico Hidratado 70° 1L TUPI">
          <a:extLst>
            <a:ext uri="{FF2B5EF4-FFF2-40B4-BE49-F238E27FC236}">
              <a16:creationId xmlns:a16="http://schemas.microsoft.com/office/drawing/2014/main" id="{2AB4E717-3E43-4909-9388-BB041E8B711F}"/>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80</xdr:row>
      <xdr:rowOff>0</xdr:rowOff>
    </xdr:from>
    <xdr:to>
      <xdr:col>0</xdr:col>
      <xdr:colOff>304800</xdr:colOff>
      <xdr:row>80</xdr:row>
      <xdr:rowOff>378648</xdr:rowOff>
    </xdr:to>
    <xdr:sp macro="" textlink="">
      <xdr:nvSpPr>
        <xdr:cNvPr id="11" name="AutoShape 5" descr="Álcool Étilico Hidratado 70° 1L TUPI">
          <a:extLst>
            <a:ext uri="{FF2B5EF4-FFF2-40B4-BE49-F238E27FC236}">
              <a16:creationId xmlns:a16="http://schemas.microsoft.com/office/drawing/2014/main" id="{74ABD9E8-A08B-408F-9AFE-1AB098C6411A}"/>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80</xdr:row>
      <xdr:rowOff>0</xdr:rowOff>
    </xdr:from>
    <xdr:to>
      <xdr:col>3</xdr:col>
      <xdr:colOff>226359</xdr:colOff>
      <xdr:row>80</xdr:row>
      <xdr:rowOff>382458</xdr:rowOff>
    </xdr:to>
    <xdr:sp macro="" textlink="">
      <xdr:nvSpPr>
        <xdr:cNvPr id="12" name="AutoShape 6" descr="Álcool Étilico Hidratado 70° 1L TUPI">
          <a:extLst>
            <a:ext uri="{FF2B5EF4-FFF2-40B4-BE49-F238E27FC236}">
              <a16:creationId xmlns:a16="http://schemas.microsoft.com/office/drawing/2014/main" id="{4060BB3C-498E-4C9C-9EAB-F26AC4284865}"/>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61</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6B187EC2-E34E-482B-A28C-DEC630171C39}"/>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A288DAFD-E3ED-4277-B22D-01A6598D2E3B}"/>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327D1975-B259-4F27-8538-030090613276}"/>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60</xdr:row>
      <xdr:rowOff>390525</xdr:rowOff>
    </xdr:from>
    <xdr:ext cx="304800" cy="304800"/>
    <xdr:sp macro="" textlink="">
      <xdr:nvSpPr>
        <xdr:cNvPr id="16" name="AutoShape 5" descr="Álcool Étilico Hidratado 70° 1L TUPI">
          <a:extLst>
            <a:ext uri="{FF2B5EF4-FFF2-40B4-BE49-F238E27FC236}">
              <a16:creationId xmlns:a16="http://schemas.microsoft.com/office/drawing/2014/main" id="{E22C44AF-5C99-46A6-B328-0512BCEF8677}"/>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2A42369F-1111-4E97-846E-01CE4CC7132F}"/>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655A8887-6387-4B01-96A8-C6FE7EF05BBF}"/>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86</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F524FF57-7260-4665-BD6E-359862C06E45}"/>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4CD6B3EC-821A-4A27-964B-D4F30FE69D74}"/>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11B2E0DD-EE6B-4700-941F-B80D88E66234}"/>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EC74483F-6A36-495C-9447-E3AC7EE429EC}"/>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8B8066E9-90B4-4153-A127-ADEA7717150B}"/>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92CC0BB2-83A3-4D9E-8A3F-C48EB70B4A90}"/>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77544C2F-7AD6-4417-8E70-136B5B10CF59}"/>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127A4463-8711-4F94-9A62-4D76D0FD7AAC}"/>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783367FD-A6FE-494B-B0D2-48B4537E16DE}"/>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8F0B4D59-89B8-4702-B2C3-15B636DC10BA}"/>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3FB9F41F-730F-4D34-88C6-27723EAAC97E}"/>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D4A191A8-D5EA-4800-BC8F-A146B44A9EA5}"/>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6C373DE2-DEB2-4128-8AA0-1B69FDB93F4A}"/>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489FCFE5-3336-4BBB-95D6-C031A536E900}"/>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CBC1FA8D-E311-4C30-B849-1288A5B1D8DA}"/>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12B90817-9460-4E05-A8BE-DD912709B484}"/>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775F6609-79CF-44E8-B3E1-FB523C698438}"/>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9FF1F8D3-7E38-4057-BF04-EBACD7AA04D9}"/>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F1D93308-3827-49BE-BE5A-A4551A21648B}"/>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0C124667-721E-4FEF-8AF2-87A7C424F059}"/>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5F4030AA-563E-4241-91C0-E33372678868}"/>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1E806296-8FF7-4D7E-B04B-8B1066DB06C1}"/>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521428FD-AA4C-4724-8830-E05F8DE0B330}"/>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BCD2C8B7-4276-46FA-8C57-DD3BCB1E920C}"/>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A5ED05CF-E849-4345-8CB6-91DCEEEA687E}"/>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B9C83EB7-F997-4F19-B206-57D1FDEB6B63}"/>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1C7DB4F6-89C9-4E96-BF70-6906825940E5}"/>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B8C6FFB1-E6BB-42E8-9EBE-EB8BDB2AD4D5}"/>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7CEB540A-4CCD-4A84-B61E-7404C816ED4C}"/>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166A9383-6798-4D3A-A6E2-F1FCC85E057C}"/>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CF9BD052-CB0D-4EBB-88AB-C83357BFA2C3}"/>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3A7B1C97-28A5-4587-AE38-9CBF74868E34}"/>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06C62AEB-EC3C-4E74-85A9-A0A3B550E944}"/>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707C2681-1A01-4F3C-9913-7B03B67B256B}"/>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5D0C95D3-BBF5-4FF2-80F5-51986ABE08F6}"/>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FE2A3D7D-6E57-40E3-B629-809648AC2B34}"/>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71990E1E-BF03-4942-8B47-842869EF404F}"/>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DA044DD7-ECC3-46A0-8E31-E11DEEC6EB9B}"/>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0F4DC102-05F9-4965-AF7B-7F61BC0C9ED0}"/>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2C09EF6D-6829-441F-8BE8-F08C8B175287}"/>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3DDD78C1-50EC-4BDA-B275-72D1088DC0B8}"/>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2DAAF85E-56D4-42DF-BF97-105768955DB6}"/>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E1CA71FF-2659-46A0-83D9-073118DF10A1}"/>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5D4AAB6F-B0DF-4899-8409-3A92C0478155}"/>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F8674D02-9798-42F3-808D-2514DE255A33}"/>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FE41B159-5474-49E0-9B84-26869D4C616F}"/>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DBADF94D-82C6-4070-BFA2-9934C1C388E9}"/>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C373B146-7CE7-4C0A-8A36-C4DFD8F23615}"/>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06C1527A-1698-4CE4-8D83-D62412F5F9E2}"/>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89</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6602298C-01D1-486A-99AB-2A9DA892CE32}"/>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89</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EDD77191-C521-47CA-8C74-CEB2FCDCAA4C}"/>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61</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5A4322DA-9738-44D8-954B-4AAE94939CE7}"/>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54</xdr:row>
      <xdr:rowOff>390525</xdr:rowOff>
    </xdr:from>
    <xdr:ext cx="304800" cy="304800"/>
    <xdr:sp macro="" textlink="">
      <xdr:nvSpPr>
        <xdr:cNvPr id="77" name="AutoShape 5" descr="Álcool Étilico Hidratado 70° 1L TUPI">
          <a:extLst>
            <a:ext uri="{FF2B5EF4-FFF2-40B4-BE49-F238E27FC236}">
              <a16:creationId xmlns:a16="http://schemas.microsoft.com/office/drawing/2014/main" id="{BB79246C-897E-4D6D-BE24-F7AFDC061D69}"/>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56</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0B5D68A6-9C55-4766-9345-DFAEED063D3B}"/>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211375</xdr:colOff>
      <xdr:row>81</xdr:row>
      <xdr:rowOff>97725</xdr:rowOff>
    </xdr:from>
    <xdr:to>
      <xdr:col>18</xdr:col>
      <xdr:colOff>1278289</xdr:colOff>
      <xdr:row>81</xdr:row>
      <xdr:rowOff>238375</xdr:rowOff>
    </xdr:to>
    <xdr:sp macro="" textlink="">
      <xdr:nvSpPr>
        <xdr:cNvPr id="82" name="Seta: para a Esquerda 81">
          <a:extLst>
            <a:ext uri="{FF2B5EF4-FFF2-40B4-BE49-F238E27FC236}">
              <a16:creationId xmlns:a16="http://schemas.microsoft.com/office/drawing/2014/main" id="{CD304F1E-D9CC-45A8-AAA2-6930E48189CF}"/>
            </a:ext>
          </a:extLst>
        </xdr:cNvPr>
        <xdr:cNvSpPr/>
      </xdr:nvSpPr>
      <xdr:spPr>
        <a:xfrm rot="10800000">
          <a:off x="18404125" y="4686547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306625</xdr:colOff>
      <xdr:row>75</xdr:row>
      <xdr:rowOff>97724</xdr:rowOff>
    </xdr:from>
    <xdr:to>
      <xdr:col>18</xdr:col>
      <xdr:colOff>1373539</xdr:colOff>
      <xdr:row>75</xdr:row>
      <xdr:rowOff>238374</xdr:rowOff>
    </xdr:to>
    <xdr:sp macro="" textlink="">
      <xdr:nvSpPr>
        <xdr:cNvPr id="83" name="Seta: para a Esquerda 82">
          <a:extLst>
            <a:ext uri="{FF2B5EF4-FFF2-40B4-BE49-F238E27FC236}">
              <a16:creationId xmlns:a16="http://schemas.microsoft.com/office/drawing/2014/main" id="{65A7E437-391B-4DB4-8175-1BE641686DC6}"/>
            </a:ext>
          </a:extLst>
        </xdr:cNvPr>
        <xdr:cNvSpPr/>
      </xdr:nvSpPr>
      <xdr:spPr>
        <a:xfrm rot="10800000">
          <a:off x="18499375" y="4303166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71</xdr:row>
      <xdr:rowOff>222662</xdr:rowOff>
    </xdr:from>
    <xdr:to>
      <xdr:col>18</xdr:col>
      <xdr:colOff>1574089</xdr:colOff>
      <xdr:row>71</xdr:row>
      <xdr:rowOff>363312</xdr:rowOff>
    </xdr:to>
    <xdr:sp macro="" textlink="">
      <xdr:nvSpPr>
        <xdr:cNvPr id="84" name="Seta: para a Esquerda 83">
          <a:extLst>
            <a:ext uri="{FF2B5EF4-FFF2-40B4-BE49-F238E27FC236}">
              <a16:creationId xmlns:a16="http://schemas.microsoft.com/office/drawing/2014/main" id="{C53808FE-66E2-4529-9AAC-01BD66F1B870}"/>
            </a:ext>
          </a:extLst>
        </xdr:cNvPr>
        <xdr:cNvSpPr/>
      </xdr:nvSpPr>
      <xdr:spPr>
        <a:xfrm rot="10800000">
          <a:off x="18309400" y="4602838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531916</xdr:colOff>
      <xdr:row>66</xdr:row>
      <xdr:rowOff>235032</xdr:rowOff>
    </xdr:from>
    <xdr:to>
      <xdr:col>18</xdr:col>
      <xdr:colOff>1598830</xdr:colOff>
      <xdr:row>66</xdr:row>
      <xdr:rowOff>375682</xdr:rowOff>
    </xdr:to>
    <xdr:sp macro="" textlink="">
      <xdr:nvSpPr>
        <xdr:cNvPr id="85" name="Seta: para a Esquerda 84">
          <a:extLst>
            <a:ext uri="{FF2B5EF4-FFF2-40B4-BE49-F238E27FC236}">
              <a16:creationId xmlns:a16="http://schemas.microsoft.com/office/drawing/2014/main" id="{5398D2C3-34BB-42BB-9B5A-F4F7485FA498}"/>
            </a:ext>
          </a:extLst>
        </xdr:cNvPr>
        <xdr:cNvSpPr/>
      </xdr:nvSpPr>
      <xdr:spPr>
        <a:xfrm rot="10800000">
          <a:off x="18334141" y="4265938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606136</xdr:colOff>
      <xdr:row>60</xdr:row>
      <xdr:rowOff>235033</xdr:rowOff>
    </xdr:from>
    <xdr:to>
      <xdr:col>18</xdr:col>
      <xdr:colOff>1673050</xdr:colOff>
      <xdr:row>60</xdr:row>
      <xdr:rowOff>375683</xdr:rowOff>
    </xdr:to>
    <xdr:sp macro="" textlink="">
      <xdr:nvSpPr>
        <xdr:cNvPr id="86" name="Seta: para a Esquerda 85">
          <a:extLst>
            <a:ext uri="{FF2B5EF4-FFF2-40B4-BE49-F238E27FC236}">
              <a16:creationId xmlns:a16="http://schemas.microsoft.com/office/drawing/2014/main" id="{5A9CF060-8131-4BE3-94A0-4FCD5C0A2882}"/>
            </a:ext>
          </a:extLst>
        </xdr:cNvPr>
        <xdr:cNvSpPr/>
      </xdr:nvSpPr>
      <xdr:spPr>
        <a:xfrm rot="10800000">
          <a:off x="18408361" y="38144533"/>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606136</xdr:colOff>
      <xdr:row>55</xdr:row>
      <xdr:rowOff>222663</xdr:rowOff>
    </xdr:from>
    <xdr:to>
      <xdr:col>18</xdr:col>
      <xdr:colOff>1673050</xdr:colOff>
      <xdr:row>55</xdr:row>
      <xdr:rowOff>363313</xdr:rowOff>
    </xdr:to>
    <xdr:sp macro="" textlink="">
      <xdr:nvSpPr>
        <xdr:cNvPr id="87" name="Seta: para a Esquerda 86">
          <a:extLst>
            <a:ext uri="{FF2B5EF4-FFF2-40B4-BE49-F238E27FC236}">
              <a16:creationId xmlns:a16="http://schemas.microsoft.com/office/drawing/2014/main" id="{A5A7A5C3-40C9-447D-AC76-47B327957D7A}"/>
            </a:ext>
          </a:extLst>
        </xdr:cNvPr>
        <xdr:cNvSpPr/>
      </xdr:nvSpPr>
      <xdr:spPr>
        <a:xfrm rot="10800000">
          <a:off x="18408361" y="3425548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570675</xdr:colOff>
      <xdr:row>47</xdr:row>
      <xdr:rowOff>439688</xdr:rowOff>
    </xdr:from>
    <xdr:to>
      <xdr:col>18</xdr:col>
      <xdr:colOff>1637589</xdr:colOff>
      <xdr:row>48</xdr:row>
      <xdr:rowOff>51172</xdr:rowOff>
    </xdr:to>
    <xdr:sp macro="" textlink="">
      <xdr:nvSpPr>
        <xdr:cNvPr id="88" name="Seta: para a Esquerda 87">
          <a:extLst>
            <a:ext uri="{FF2B5EF4-FFF2-40B4-BE49-F238E27FC236}">
              <a16:creationId xmlns:a16="http://schemas.microsoft.com/office/drawing/2014/main" id="{53C7C612-C417-48DB-BEAF-1A6DDCCD1380}"/>
            </a:ext>
          </a:extLst>
        </xdr:cNvPr>
        <xdr:cNvSpPr/>
      </xdr:nvSpPr>
      <xdr:spPr>
        <a:xfrm rot="10800000">
          <a:off x="18509425" y="2636885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41</xdr:row>
      <xdr:rowOff>358734</xdr:rowOff>
    </xdr:from>
    <xdr:to>
      <xdr:col>18</xdr:col>
      <xdr:colOff>1574089</xdr:colOff>
      <xdr:row>41</xdr:row>
      <xdr:rowOff>499384</xdr:rowOff>
    </xdr:to>
    <xdr:sp macro="" textlink="">
      <xdr:nvSpPr>
        <xdr:cNvPr id="89" name="Seta: para a Esquerda 88">
          <a:extLst>
            <a:ext uri="{FF2B5EF4-FFF2-40B4-BE49-F238E27FC236}">
              <a16:creationId xmlns:a16="http://schemas.microsoft.com/office/drawing/2014/main" id="{8595551E-0458-4C0C-BDD9-12D3A421E352}"/>
            </a:ext>
          </a:extLst>
        </xdr:cNvPr>
        <xdr:cNvSpPr/>
      </xdr:nvSpPr>
      <xdr:spPr>
        <a:xfrm rot="10800000">
          <a:off x="18309400" y="2502848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614794</xdr:colOff>
      <xdr:row>34</xdr:row>
      <xdr:rowOff>626891</xdr:rowOff>
    </xdr:from>
    <xdr:to>
      <xdr:col>18</xdr:col>
      <xdr:colOff>1681708</xdr:colOff>
      <xdr:row>35</xdr:row>
      <xdr:rowOff>26708</xdr:rowOff>
    </xdr:to>
    <xdr:sp macro="" textlink="">
      <xdr:nvSpPr>
        <xdr:cNvPr id="90" name="Seta: para a Esquerda 89">
          <a:extLst>
            <a:ext uri="{FF2B5EF4-FFF2-40B4-BE49-F238E27FC236}">
              <a16:creationId xmlns:a16="http://schemas.microsoft.com/office/drawing/2014/main" id="{045E0D8E-F3ED-4F01-8023-CB5FF5793AFA}"/>
            </a:ext>
          </a:extLst>
        </xdr:cNvPr>
        <xdr:cNvSpPr/>
      </xdr:nvSpPr>
      <xdr:spPr>
        <a:xfrm rot="10800000">
          <a:off x="18553544" y="1805764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455907</xdr:colOff>
      <xdr:row>28</xdr:row>
      <xdr:rowOff>378251</xdr:rowOff>
    </xdr:from>
    <xdr:to>
      <xdr:col>18</xdr:col>
      <xdr:colOff>1522821</xdr:colOff>
      <xdr:row>28</xdr:row>
      <xdr:rowOff>518901</xdr:rowOff>
    </xdr:to>
    <xdr:sp macro="" textlink="">
      <xdr:nvSpPr>
        <xdr:cNvPr id="91" name="Seta: para a Esquerda 90">
          <a:extLst>
            <a:ext uri="{FF2B5EF4-FFF2-40B4-BE49-F238E27FC236}">
              <a16:creationId xmlns:a16="http://schemas.microsoft.com/office/drawing/2014/main" id="{08399870-E159-47DE-B60C-B09BAC551CEF}"/>
            </a:ext>
          </a:extLst>
        </xdr:cNvPr>
        <xdr:cNvSpPr/>
      </xdr:nvSpPr>
      <xdr:spPr>
        <a:xfrm rot="10800000">
          <a:off x="18394657" y="1373441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23</xdr:row>
      <xdr:rowOff>371103</xdr:rowOff>
    </xdr:from>
    <xdr:to>
      <xdr:col>18</xdr:col>
      <xdr:colOff>1660680</xdr:colOff>
      <xdr:row>23</xdr:row>
      <xdr:rowOff>544284</xdr:rowOff>
    </xdr:to>
    <xdr:sp macro="" textlink="">
      <xdr:nvSpPr>
        <xdr:cNvPr id="92" name="Seta: para a Esquerda 91">
          <a:extLst>
            <a:ext uri="{FF2B5EF4-FFF2-40B4-BE49-F238E27FC236}">
              <a16:creationId xmlns:a16="http://schemas.microsoft.com/office/drawing/2014/main" id="{CDF63F8F-868B-492E-8B32-6971BA48D857}"/>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6</xdr:col>
      <xdr:colOff>114300</xdr:colOff>
      <xdr:row>16</xdr:row>
      <xdr:rowOff>390525</xdr:rowOff>
    </xdr:from>
    <xdr:ext cx="304800" cy="304800"/>
    <xdr:sp macro="" textlink="">
      <xdr:nvSpPr>
        <xdr:cNvPr id="96" name="AutoShape 5" descr="Álcool Étilico Hidratado 70° 1L TUPI">
          <a:extLst>
            <a:ext uri="{FF2B5EF4-FFF2-40B4-BE49-F238E27FC236}">
              <a16:creationId xmlns:a16="http://schemas.microsoft.com/office/drawing/2014/main" id="{FEC80850-0A78-4C83-A686-6BB9CE4F9B9F}"/>
            </a:ext>
          </a:extLst>
        </xdr:cNvPr>
        <xdr:cNvSpPr>
          <a:spLocks noChangeAspect="1" noChangeArrowheads="1"/>
        </xdr:cNvSpPr>
      </xdr:nvSpPr>
      <xdr:spPr bwMode="auto">
        <a:xfrm>
          <a:off x="6896100" y="60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18</xdr:row>
      <xdr:rowOff>390525</xdr:rowOff>
    </xdr:from>
    <xdr:ext cx="304800" cy="304800"/>
    <xdr:sp macro="" textlink="">
      <xdr:nvSpPr>
        <xdr:cNvPr id="97" name="AutoShape 5" descr="Álcool Étilico Hidratado 70° 1L TUPI">
          <a:extLst>
            <a:ext uri="{FF2B5EF4-FFF2-40B4-BE49-F238E27FC236}">
              <a16:creationId xmlns:a16="http://schemas.microsoft.com/office/drawing/2014/main" id="{1C05E405-991B-4574-A7D4-F27B5D3A78BD}"/>
            </a:ext>
          </a:extLst>
        </xdr:cNvPr>
        <xdr:cNvSpPr>
          <a:spLocks noChangeAspect="1" noChangeArrowheads="1"/>
        </xdr:cNvSpPr>
      </xdr:nvSpPr>
      <xdr:spPr bwMode="auto">
        <a:xfrm>
          <a:off x="68961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18</xdr:row>
      <xdr:rowOff>390525</xdr:rowOff>
    </xdr:from>
    <xdr:ext cx="304800" cy="304800"/>
    <xdr:sp macro="" textlink="">
      <xdr:nvSpPr>
        <xdr:cNvPr id="98" name="AutoShape 5" descr="Álcool Étilico Hidratado 70° 1L TUPI">
          <a:extLst>
            <a:ext uri="{FF2B5EF4-FFF2-40B4-BE49-F238E27FC236}">
              <a16:creationId xmlns:a16="http://schemas.microsoft.com/office/drawing/2014/main" id="{6DFA619A-789B-4AF9-B5F4-18F04A5F687E}"/>
            </a:ext>
          </a:extLst>
        </xdr:cNvPr>
        <xdr:cNvSpPr>
          <a:spLocks noChangeAspect="1" noChangeArrowheads="1"/>
        </xdr:cNvSpPr>
      </xdr:nvSpPr>
      <xdr:spPr bwMode="auto">
        <a:xfrm>
          <a:off x="68961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55</xdr:row>
      <xdr:rowOff>390525</xdr:rowOff>
    </xdr:from>
    <xdr:ext cx="304800" cy="304800"/>
    <xdr:sp macro="" textlink="">
      <xdr:nvSpPr>
        <xdr:cNvPr id="93" name="AutoShape 5" descr="Álcool Étilico Hidratado 70° 1L TUPI">
          <a:extLst>
            <a:ext uri="{FF2B5EF4-FFF2-40B4-BE49-F238E27FC236}">
              <a16:creationId xmlns:a16="http://schemas.microsoft.com/office/drawing/2014/main" id="{E3B9F7EB-09B9-4F57-BBA5-62C18EA3EDAD}"/>
            </a:ext>
          </a:extLst>
        </xdr:cNvPr>
        <xdr:cNvSpPr>
          <a:spLocks noChangeAspect="1" noChangeArrowheads="1"/>
        </xdr:cNvSpPr>
      </xdr:nvSpPr>
      <xdr:spPr bwMode="auto">
        <a:xfrm>
          <a:off x="5019675" y="3096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304800</xdr:colOff>
      <xdr:row>28</xdr:row>
      <xdr:rowOff>28575</xdr:rowOff>
    </xdr:to>
    <xdr:sp macro="" textlink="">
      <xdr:nvSpPr>
        <xdr:cNvPr id="2" name="AutoShape 2" descr="Álcool Étilico Hidratado 70° 1L TUPI">
          <a:extLst>
            <a:ext uri="{FF2B5EF4-FFF2-40B4-BE49-F238E27FC236}">
              <a16:creationId xmlns:a16="http://schemas.microsoft.com/office/drawing/2014/main" id="{6FB41242-5B53-4B8D-AE32-36FB8925C4B1}"/>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3" name="AutoShape 3" descr="Álcool Étilico Hidratado 70° 1L TUPI">
          <a:extLst>
            <a:ext uri="{FF2B5EF4-FFF2-40B4-BE49-F238E27FC236}">
              <a16:creationId xmlns:a16="http://schemas.microsoft.com/office/drawing/2014/main" id="{97BB1237-D3B1-40FF-A889-E961F6CA92AB}"/>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4" name="AutoShape 4" descr="Álcool Étilico Hidratado 70° 1L TUPI">
          <a:extLst>
            <a:ext uri="{FF2B5EF4-FFF2-40B4-BE49-F238E27FC236}">
              <a16:creationId xmlns:a16="http://schemas.microsoft.com/office/drawing/2014/main" id="{6031A11B-AACA-4E0B-AE68-8B4A08FF7EB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5" name="AutoShape 5" descr="Álcool Étilico Hidratado 70° 1L TUPI">
          <a:extLst>
            <a:ext uri="{FF2B5EF4-FFF2-40B4-BE49-F238E27FC236}">
              <a16:creationId xmlns:a16="http://schemas.microsoft.com/office/drawing/2014/main" id="{021A5C08-FAF2-4E39-AA2F-CF73D90DD97E}"/>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28575</xdr:rowOff>
    </xdr:to>
    <xdr:sp macro="" textlink="">
      <xdr:nvSpPr>
        <xdr:cNvPr id="6" name="AutoShape 6" descr="Álcool Étilico Hidratado 70° 1L TUPI">
          <a:extLst>
            <a:ext uri="{FF2B5EF4-FFF2-40B4-BE49-F238E27FC236}">
              <a16:creationId xmlns:a16="http://schemas.microsoft.com/office/drawing/2014/main" id="{B36F5E11-7E5E-4043-9BBC-5FDE6437BC61}"/>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B6919A48-1147-42CB-8FCF-F6CDEB605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304800</xdr:colOff>
      <xdr:row>41</xdr:row>
      <xdr:rowOff>105321</xdr:rowOff>
    </xdr:to>
    <xdr:sp macro="" textlink="">
      <xdr:nvSpPr>
        <xdr:cNvPr id="8" name="AutoShape 2" descr="Álcool Étilico Hidratado 70° 1L TUPI">
          <a:extLst>
            <a:ext uri="{FF2B5EF4-FFF2-40B4-BE49-F238E27FC236}">
              <a16:creationId xmlns:a16="http://schemas.microsoft.com/office/drawing/2014/main" id="{D6D9F4E7-D533-4CDE-BD77-5DFA45E8C4FA}"/>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43</xdr:row>
      <xdr:rowOff>161867</xdr:rowOff>
    </xdr:to>
    <xdr:sp macro="" textlink="">
      <xdr:nvSpPr>
        <xdr:cNvPr id="9" name="AutoShape 3" descr="Álcool Étilico Hidratado 70° 1L TUPI">
          <a:extLst>
            <a:ext uri="{FF2B5EF4-FFF2-40B4-BE49-F238E27FC236}">
              <a16:creationId xmlns:a16="http://schemas.microsoft.com/office/drawing/2014/main" id="{B94D1FA7-7F1C-4D2E-A22E-C60EC8246EED}"/>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43</xdr:row>
      <xdr:rowOff>161867</xdr:rowOff>
    </xdr:to>
    <xdr:sp macro="" textlink="">
      <xdr:nvSpPr>
        <xdr:cNvPr id="10" name="AutoShape 4" descr="Álcool Étilico Hidratado 70° 1L TUPI">
          <a:extLst>
            <a:ext uri="{FF2B5EF4-FFF2-40B4-BE49-F238E27FC236}">
              <a16:creationId xmlns:a16="http://schemas.microsoft.com/office/drawing/2014/main" id="{665E7A99-EC80-4B1C-AD5E-885A35F4545B}"/>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304800</xdr:colOff>
      <xdr:row>41</xdr:row>
      <xdr:rowOff>105321</xdr:rowOff>
    </xdr:to>
    <xdr:sp macro="" textlink="">
      <xdr:nvSpPr>
        <xdr:cNvPr id="11" name="AutoShape 5" descr="Álcool Étilico Hidratado 70° 1L TUPI">
          <a:extLst>
            <a:ext uri="{FF2B5EF4-FFF2-40B4-BE49-F238E27FC236}">
              <a16:creationId xmlns:a16="http://schemas.microsoft.com/office/drawing/2014/main" id="{77A1A9FC-D630-4444-923B-4C4B13DAA7DF}"/>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40</xdr:row>
      <xdr:rowOff>0</xdr:rowOff>
    </xdr:from>
    <xdr:to>
      <xdr:col>3</xdr:col>
      <xdr:colOff>226359</xdr:colOff>
      <xdr:row>41</xdr:row>
      <xdr:rowOff>109131</xdr:rowOff>
    </xdr:to>
    <xdr:sp macro="" textlink="">
      <xdr:nvSpPr>
        <xdr:cNvPr id="12" name="AutoShape 6" descr="Álcool Étilico Hidratado 70° 1L TUPI">
          <a:extLst>
            <a:ext uri="{FF2B5EF4-FFF2-40B4-BE49-F238E27FC236}">
              <a16:creationId xmlns:a16="http://schemas.microsoft.com/office/drawing/2014/main" id="{62B4B485-1654-4C5A-B96D-2017698B0DD0}"/>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40</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EDFB10B9-9449-49AA-9167-822ED8B494E5}"/>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F52907B9-FEFF-41B8-9109-486209439D8C}"/>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BC2E7DC8-7AEC-4312-ADBA-EFD284E67FA9}"/>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9143F51B-0D6E-49C2-871B-03240734CAEF}"/>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41E40C43-8F19-4F71-BB51-6441577B7DEB}"/>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7C451431-61F1-426A-8A5C-C58AC34DBA5A}"/>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36B44F17-9AB5-4973-A03D-8BF2D05BCB0F}"/>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4A1E0F27-C4F5-4963-BF64-284051947235}"/>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6D6B3476-2F7B-49AF-92FC-CB1A9AB4C489}"/>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929B2373-3B67-4DFA-AE8F-2C6C14AF77AC}"/>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1FE4CD60-78EC-4A7A-9181-3AB0F9435B9E}"/>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845B32B9-E03B-416F-8E21-A252E2F5FA49}"/>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DA6C9B72-E5CB-49F3-87EE-3D96C045A456}"/>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D08DE963-80D9-4C59-BA6F-5BFD421901F0}"/>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3FF4FA6C-55C2-429A-80CB-62FE4F694F64}"/>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B6669093-B8B5-4E9E-9BA9-86F15B089A5F}"/>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7971EB1D-2CC6-40F1-A73A-C894A190F4F8}"/>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95ACFFF2-BBD4-4349-A3FF-C30756BE89FD}"/>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2C877667-EB70-4E62-BD93-88E1576AC230}"/>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BF1EB5D5-C074-42F3-87B9-8138B243D281}"/>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D559390E-99DE-42B2-A34E-9B275769534B}"/>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EBC03F5E-A2C2-43DB-B748-2F7B5AF07469}"/>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1BEDA71B-1556-4542-99F8-B19B6AFA63A5}"/>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05059B81-BF64-4197-BC3F-A2D5129B5D79}"/>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F367E7A9-F9CD-4CC9-AAE7-56FB8A1971C3}"/>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6197775D-8C93-4F01-AB49-6903025DC9A5}"/>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9480B8CC-1724-4AC4-A2EB-76F35E8910B9}"/>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601F9F05-E692-4FF9-A2C9-20CBA51B4B45}"/>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D598826C-E827-46CC-AB3D-29E6485B6708}"/>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1D2D6404-1E4B-4AA7-91A4-3178DC310897}"/>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9D49FAF8-8C95-4C0B-AE2F-4AB2E76C189B}"/>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46AE1780-8B53-44EB-A591-754AC2407667}"/>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86104E1F-A8FA-4B7F-8846-52ABEB7AF7F3}"/>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0AFE944C-715A-47CA-A1D5-6C686D4210D1}"/>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404D3986-34A0-4FF1-90BB-9C60430AAE73}"/>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FF80E825-61A3-40C9-8FB7-B3C99C14B1A0}"/>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3661657A-14DB-485E-B30E-1ECE444361C3}"/>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84CF11A3-5FD4-478B-B2F4-CC67060425D5}"/>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65367BF2-0AC6-4C36-8672-FE465DD1EA9E}"/>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D205064B-D032-41B3-AD86-A5E26FB3CD1C}"/>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6B93F922-0AEF-44E7-9248-30EBECFEB15D}"/>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CB26E7B0-4F8B-4E52-8E73-B96C05EA8833}"/>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8707DE38-1417-4992-87C3-074A1FD8B2FB}"/>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785AFDD1-5EF9-45BE-96A2-C679A8FBE869}"/>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BF9B09B9-734D-433C-8E70-C5BEA8BB6743}"/>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E05F7862-420A-47F3-B4AF-448583E1C287}"/>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E344076B-AFA0-48CC-8D71-ADE970309CE7}"/>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BE28B953-C5AF-4A2A-89AA-04D03D485D25}"/>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578D9646-041A-439E-BFE2-F573F6A8CA23}"/>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9524FDE2-A363-4016-9BBA-2CB24193B263}"/>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C2678D40-F74F-457A-9E9F-8D0419DEA11E}"/>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11FE2F82-3637-4D53-9A99-B1A75D1CC87B}"/>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2CC25731-6094-4A72-801D-755BFA949F7D}"/>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106CF0BC-3BF0-45DD-A22D-5A6695DDE7EC}"/>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64BA9773-7078-4F96-B067-1C096DE00BC1}"/>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40</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3BB9CF8C-0559-4E6D-A6B6-90BD77F58191}"/>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40</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D0FCC4FD-476E-4BF0-8A27-956CA5616732}"/>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952539C2-3D7A-4736-A7B8-DE8792C7B3C7}"/>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CC5B0D5D-1761-4ABA-B98D-D90993B37540}"/>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40</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AF8E50C7-48A5-4B66-928E-38951F9E4FF1}"/>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456045</xdr:colOff>
      <xdr:row>36</xdr:row>
      <xdr:rowOff>563390</xdr:rowOff>
    </xdr:from>
    <xdr:to>
      <xdr:col>18</xdr:col>
      <xdr:colOff>1522959</xdr:colOff>
      <xdr:row>36</xdr:row>
      <xdr:rowOff>704040</xdr:rowOff>
    </xdr:to>
    <xdr:sp macro="" textlink="">
      <xdr:nvSpPr>
        <xdr:cNvPr id="90" name="Seta: para a Esquerda 89">
          <a:extLst>
            <a:ext uri="{FF2B5EF4-FFF2-40B4-BE49-F238E27FC236}">
              <a16:creationId xmlns:a16="http://schemas.microsoft.com/office/drawing/2014/main" id="{8AA8EBDD-7E2F-4433-AA22-E10A466C1D09}"/>
            </a:ext>
          </a:extLst>
        </xdr:cNvPr>
        <xdr:cNvSpPr/>
      </xdr:nvSpPr>
      <xdr:spPr>
        <a:xfrm rot="10800000">
          <a:off x="18542962" y="1969805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445324</xdr:colOff>
      <xdr:row>30</xdr:row>
      <xdr:rowOff>7835</xdr:rowOff>
    </xdr:from>
    <xdr:to>
      <xdr:col>18</xdr:col>
      <xdr:colOff>1512238</xdr:colOff>
      <xdr:row>30</xdr:row>
      <xdr:rowOff>148485</xdr:rowOff>
    </xdr:to>
    <xdr:sp macro="" textlink="">
      <xdr:nvSpPr>
        <xdr:cNvPr id="91" name="Seta: para a Esquerda 90">
          <a:extLst>
            <a:ext uri="{FF2B5EF4-FFF2-40B4-BE49-F238E27FC236}">
              <a16:creationId xmlns:a16="http://schemas.microsoft.com/office/drawing/2014/main" id="{9F816CE8-845F-472C-A716-9E5DAC50035F}"/>
            </a:ext>
          </a:extLst>
        </xdr:cNvPr>
        <xdr:cNvSpPr/>
      </xdr:nvSpPr>
      <xdr:spPr>
        <a:xfrm rot="10800000">
          <a:off x="18532241" y="1506791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24</xdr:row>
      <xdr:rowOff>371103</xdr:rowOff>
    </xdr:from>
    <xdr:to>
      <xdr:col>18</xdr:col>
      <xdr:colOff>1660680</xdr:colOff>
      <xdr:row>24</xdr:row>
      <xdr:rowOff>544284</xdr:rowOff>
    </xdr:to>
    <xdr:sp macro="" textlink="">
      <xdr:nvSpPr>
        <xdr:cNvPr id="92" name="Seta: para a Esquerda 91">
          <a:extLst>
            <a:ext uri="{FF2B5EF4-FFF2-40B4-BE49-F238E27FC236}">
              <a16:creationId xmlns:a16="http://schemas.microsoft.com/office/drawing/2014/main" id="{2532378A-EB20-4F35-B654-F331BDD3D874}"/>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583376</xdr:colOff>
      <xdr:row>17</xdr:row>
      <xdr:rowOff>175780</xdr:rowOff>
    </xdr:from>
    <xdr:to>
      <xdr:col>18</xdr:col>
      <xdr:colOff>1650290</xdr:colOff>
      <xdr:row>17</xdr:row>
      <xdr:rowOff>316430</xdr:rowOff>
    </xdr:to>
    <xdr:sp macro="" textlink="">
      <xdr:nvSpPr>
        <xdr:cNvPr id="93" name="Seta: para a Esquerda 92">
          <a:extLst>
            <a:ext uri="{FF2B5EF4-FFF2-40B4-BE49-F238E27FC236}">
              <a16:creationId xmlns:a16="http://schemas.microsoft.com/office/drawing/2014/main" id="{D0AC6A91-72B8-4B24-907E-38431D5DD05B}"/>
            </a:ext>
          </a:extLst>
        </xdr:cNvPr>
        <xdr:cNvSpPr/>
      </xdr:nvSpPr>
      <xdr:spPr>
        <a:xfrm rot="10800000">
          <a:off x="18385601" y="548120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304800</xdr:colOff>
      <xdr:row>27</xdr:row>
      <xdr:rowOff>28575</xdr:rowOff>
    </xdr:to>
    <xdr:sp macro="" textlink="">
      <xdr:nvSpPr>
        <xdr:cNvPr id="2" name="AutoShape 2" descr="Álcool Étilico Hidratado 70° 1L TUPI">
          <a:extLst>
            <a:ext uri="{FF2B5EF4-FFF2-40B4-BE49-F238E27FC236}">
              <a16:creationId xmlns:a16="http://schemas.microsoft.com/office/drawing/2014/main" id="{159F6676-AF0B-4A01-B00B-B26F2BEFCEE6}"/>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3" name="AutoShape 3" descr="Álcool Étilico Hidratado 70° 1L TUPI">
          <a:extLst>
            <a:ext uri="{FF2B5EF4-FFF2-40B4-BE49-F238E27FC236}">
              <a16:creationId xmlns:a16="http://schemas.microsoft.com/office/drawing/2014/main" id="{F8057B00-EB0F-4C9E-B053-3EE1E339E209}"/>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4" name="AutoShape 4" descr="Álcool Étilico Hidratado 70° 1L TUPI">
          <a:extLst>
            <a:ext uri="{FF2B5EF4-FFF2-40B4-BE49-F238E27FC236}">
              <a16:creationId xmlns:a16="http://schemas.microsoft.com/office/drawing/2014/main" id="{AF583411-9E45-4BD6-9041-18958D4C5A7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5" name="AutoShape 5" descr="Álcool Étilico Hidratado 70° 1L TUPI">
          <a:extLst>
            <a:ext uri="{FF2B5EF4-FFF2-40B4-BE49-F238E27FC236}">
              <a16:creationId xmlns:a16="http://schemas.microsoft.com/office/drawing/2014/main" id="{0C67F428-C48C-4B8E-B6AC-6267A0B16CA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304800</xdr:colOff>
      <xdr:row>27</xdr:row>
      <xdr:rowOff>28575</xdr:rowOff>
    </xdr:to>
    <xdr:sp macro="" textlink="">
      <xdr:nvSpPr>
        <xdr:cNvPr id="6" name="AutoShape 6" descr="Álcool Étilico Hidratado 70° 1L TUPI">
          <a:extLst>
            <a:ext uri="{FF2B5EF4-FFF2-40B4-BE49-F238E27FC236}">
              <a16:creationId xmlns:a16="http://schemas.microsoft.com/office/drawing/2014/main" id="{D05A0A4D-B38D-440A-82CB-4DB9FFAFCCDA}"/>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3AAD9A03-5AB7-436C-A737-C33AA5CD2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304800</xdr:colOff>
      <xdr:row>85</xdr:row>
      <xdr:rowOff>105322</xdr:rowOff>
    </xdr:to>
    <xdr:sp macro="" textlink="">
      <xdr:nvSpPr>
        <xdr:cNvPr id="8" name="AutoShape 2" descr="Álcool Étilico Hidratado 70° 1L TUPI">
          <a:extLst>
            <a:ext uri="{FF2B5EF4-FFF2-40B4-BE49-F238E27FC236}">
              <a16:creationId xmlns:a16="http://schemas.microsoft.com/office/drawing/2014/main" id="{C1EAEF4F-5710-4A8E-9F1F-0513BB4DDB5E}"/>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84</xdr:row>
      <xdr:rowOff>0</xdr:rowOff>
    </xdr:from>
    <xdr:to>
      <xdr:col>0</xdr:col>
      <xdr:colOff>304800</xdr:colOff>
      <xdr:row>87</xdr:row>
      <xdr:rowOff>161868</xdr:rowOff>
    </xdr:to>
    <xdr:sp macro="" textlink="">
      <xdr:nvSpPr>
        <xdr:cNvPr id="9" name="AutoShape 3" descr="Álcool Étilico Hidratado 70° 1L TUPI">
          <a:extLst>
            <a:ext uri="{FF2B5EF4-FFF2-40B4-BE49-F238E27FC236}">
              <a16:creationId xmlns:a16="http://schemas.microsoft.com/office/drawing/2014/main" id="{682204BB-8722-430C-AA9B-1E3A7F4F3824}"/>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84</xdr:row>
      <xdr:rowOff>0</xdr:rowOff>
    </xdr:from>
    <xdr:to>
      <xdr:col>0</xdr:col>
      <xdr:colOff>304800</xdr:colOff>
      <xdr:row>87</xdr:row>
      <xdr:rowOff>161868</xdr:rowOff>
    </xdr:to>
    <xdr:sp macro="" textlink="">
      <xdr:nvSpPr>
        <xdr:cNvPr id="10" name="AutoShape 4" descr="Álcool Étilico Hidratado 70° 1L TUPI">
          <a:extLst>
            <a:ext uri="{FF2B5EF4-FFF2-40B4-BE49-F238E27FC236}">
              <a16:creationId xmlns:a16="http://schemas.microsoft.com/office/drawing/2014/main" id="{C36C8900-B3E6-476D-B9D2-5800107C1246}"/>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84</xdr:row>
      <xdr:rowOff>0</xdr:rowOff>
    </xdr:from>
    <xdr:to>
      <xdr:col>0</xdr:col>
      <xdr:colOff>304800</xdr:colOff>
      <xdr:row>85</xdr:row>
      <xdr:rowOff>105322</xdr:rowOff>
    </xdr:to>
    <xdr:sp macro="" textlink="">
      <xdr:nvSpPr>
        <xdr:cNvPr id="11" name="AutoShape 5" descr="Álcool Étilico Hidratado 70° 1L TUPI">
          <a:extLst>
            <a:ext uri="{FF2B5EF4-FFF2-40B4-BE49-F238E27FC236}">
              <a16:creationId xmlns:a16="http://schemas.microsoft.com/office/drawing/2014/main" id="{73A18A9C-7D60-4FB4-9502-E93068F4464A}"/>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84</xdr:row>
      <xdr:rowOff>0</xdr:rowOff>
    </xdr:from>
    <xdr:to>
      <xdr:col>3</xdr:col>
      <xdr:colOff>226359</xdr:colOff>
      <xdr:row>85</xdr:row>
      <xdr:rowOff>109132</xdr:rowOff>
    </xdr:to>
    <xdr:sp macro="" textlink="">
      <xdr:nvSpPr>
        <xdr:cNvPr id="12" name="AutoShape 6" descr="Álcool Étilico Hidratado 70° 1L TUPI">
          <a:extLst>
            <a:ext uri="{FF2B5EF4-FFF2-40B4-BE49-F238E27FC236}">
              <a16:creationId xmlns:a16="http://schemas.microsoft.com/office/drawing/2014/main" id="{A2325E5F-018A-4B5D-9DDB-C5940B246A90}"/>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64</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0CB3DE48-04EF-4116-9FA8-F875FD9E9202}"/>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66</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FAC0D042-F484-4393-8E4E-6CDCB3E54819}"/>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66</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2FA938E2-2A4D-44E6-BB9B-D8D5A7ED4591}"/>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63</xdr:row>
      <xdr:rowOff>390525</xdr:rowOff>
    </xdr:from>
    <xdr:ext cx="304800" cy="304800"/>
    <xdr:sp macro="" textlink="">
      <xdr:nvSpPr>
        <xdr:cNvPr id="16" name="AutoShape 5" descr="Álcool Étilico Hidratado 70° 1L TUPI">
          <a:extLst>
            <a:ext uri="{FF2B5EF4-FFF2-40B4-BE49-F238E27FC236}">
              <a16:creationId xmlns:a16="http://schemas.microsoft.com/office/drawing/2014/main" id="{FDAD50E8-86E2-48E6-B6CF-54771783A5D4}"/>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D2AB8406-C04C-49C2-83E8-70E825B0717C}"/>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3400F1E7-E6ED-4CF5-A62D-474FC4D99DF1}"/>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3029F33B-12DD-4627-8A77-F0F0AA3EAE66}"/>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8D4B9DD1-A899-4EC0-A185-78E4A8BA7D74}"/>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4B008882-079B-47E4-B3C9-B337FA7FBC84}"/>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C8249D4F-7169-4EBF-8EC4-FA62D1F35C24}"/>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A921B2F8-3BD0-4754-8AEB-28683AEAE847}"/>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AA066BFF-4EA5-465B-9074-371EA11965FC}"/>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FEE4752E-BA1C-49A6-8BFB-C84D0B589D6B}"/>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43E1E69C-3FAF-4562-B3C4-FD84B293ABB4}"/>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FAD7CE13-ABAD-4C0E-B97A-AE62B3AB87DE}"/>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7549522D-2A77-47B7-97FA-9A7F348FCE57}"/>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0535640B-A4CE-4156-96C4-93BD2F8633D4}"/>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F48B41CE-88F6-4630-8E36-A4A75A2D468C}"/>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27DE80F8-EE39-4587-8D26-4344D6F0A401}"/>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F74D726F-AE66-4D3C-BB7E-6EB3CE733F56}"/>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68971A11-49B9-4FF0-ADBD-7DA5FDEA555B}"/>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F3557BBE-F123-410E-9D92-DF39F32A6339}"/>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B99F5901-5CE1-4BF9-9F19-36DA5DEEEC20}"/>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C15F48D5-DBA3-47F4-B892-10FE2C3E3081}"/>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7AC95C14-BFA5-46FD-8BEF-56707945FFB2}"/>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2127630B-E007-4892-8AC5-407A3725501D}"/>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71B35D05-F881-4149-BDC1-732440FD9B3D}"/>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EE6CA08A-D4BA-4683-A52B-A977D246E39B}"/>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B492A791-8F95-4A02-99D4-EBC0BC07EFCA}"/>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1CE4C012-B23B-4B01-BEA6-C71D5A397239}"/>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9D155A4A-43DC-4675-8D6B-70BEEAB86A90}"/>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A5C6589D-73D7-4894-A8B2-A2FBCDA6BDD1}"/>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19F5B732-69F0-4C86-B894-F72786AE09F9}"/>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D0F313A3-33B9-4E63-851B-125D6311F6BF}"/>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EDCBB12C-A420-4F58-B6A4-5F16273D96A2}"/>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30CFC1F5-6B7A-4C66-925F-3816667EF8DE}"/>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F5ECFBC5-58A5-4F2C-8138-774C52D0DB02}"/>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B7E8369D-A32B-4E67-B24D-1F959B7E0862}"/>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5CD3E896-5FE2-4E2C-BFE6-770D55748151}"/>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0BBD7C3A-0D3F-484F-A753-DE7C32097CC1}"/>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0B6B770B-4892-4561-925C-127D59018AEA}"/>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E034DCC3-F5D0-4761-8440-99A2772BAE00}"/>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A576FC35-6B15-43CB-A681-754483ED759A}"/>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6A657B8F-E22F-4D00-9685-446C60C9E17D}"/>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C98373E8-41DD-4514-B32D-9AA8D20A80E3}"/>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FA7E18B5-604C-4FB2-B637-6A01A89FA47F}"/>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C4510265-0879-463D-9E20-2C60B3CA93DB}"/>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2D4DC9DF-06DF-4912-85A7-449868F16D85}"/>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DD8D327F-20EB-4133-966F-A69863D27D1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F5A3161B-F6C1-4769-A3D0-5168EAB5587D}"/>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FFBD0545-4B8E-455D-B8FD-9E81FAE19A4B}"/>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0CDF621F-A709-4A29-B9AC-98E451F41C01}"/>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283FAB4F-D220-4B9E-AC51-E79809681E16}"/>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2BE36575-6517-4DA0-B8FB-E1542392EBC5}"/>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94B316BA-B1FB-4B07-9B8C-8B7E44B95314}"/>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CFE10E82-72ED-4431-B861-083B781A844E}"/>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84</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A6C3F70E-C617-4B83-B6F3-30CBA198CF62}"/>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65</xdr:row>
      <xdr:rowOff>390525</xdr:rowOff>
    </xdr:from>
    <xdr:ext cx="304800" cy="304800"/>
    <xdr:sp macro="" textlink="">
      <xdr:nvSpPr>
        <xdr:cNvPr id="76" name="AutoShape 5" descr="Álcool Étilico Hidratado 70° 1L TUPI">
          <a:extLst>
            <a:ext uri="{FF2B5EF4-FFF2-40B4-BE49-F238E27FC236}">
              <a16:creationId xmlns:a16="http://schemas.microsoft.com/office/drawing/2014/main" id="{ABC2DFF7-B819-4B26-87C3-878BCE10545C}"/>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58</xdr:row>
      <xdr:rowOff>390525</xdr:rowOff>
    </xdr:from>
    <xdr:ext cx="304800" cy="304800"/>
    <xdr:sp macro="" textlink="">
      <xdr:nvSpPr>
        <xdr:cNvPr id="77" name="AutoShape 5" descr="Álcool Étilico Hidratado 70° 1L TUPI">
          <a:extLst>
            <a:ext uri="{FF2B5EF4-FFF2-40B4-BE49-F238E27FC236}">
              <a16:creationId xmlns:a16="http://schemas.microsoft.com/office/drawing/2014/main" id="{00921155-71E4-46D8-B9A7-8396E2641938}"/>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59</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3F23237A-AEF5-4ED9-BCFE-B52EB10624BC}"/>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604281</xdr:colOff>
      <xdr:row>81</xdr:row>
      <xdr:rowOff>109630</xdr:rowOff>
    </xdr:from>
    <xdr:to>
      <xdr:col>18</xdr:col>
      <xdr:colOff>1671195</xdr:colOff>
      <xdr:row>81</xdr:row>
      <xdr:rowOff>250280</xdr:rowOff>
    </xdr:to>
    <xdr:sp macro="" textlink="">
      <xdr:nvSpPr>
        <xdr:cNvPr id="83" name="Seta: para a Esquerda 82">
          <a:extLst>
            <a:ext uri="{FF2B5EF4-FFF2-40B4-BE49-F238E27FC236}">
              <a16:creationId xmlns:a16="http://schemas.microsoft.com/office/drawing/2014/main" id="{CFDB4C87-D7ED-4C73-B0DE-65E0C6CEB6DD}"/>
            </a:ext>
          </a:extLst>
        </xdr:cNvPr>
        <xdr:cNvSpPr/>
      </xdr:nvSpPr>
      <xdr:spPr>
        <a:xfrm rot="10800000">
          <a:off x="18916094" y="4636541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76</xdr:row>
      <xdr:rowOff>222662</xdr:rowOff>
    </xdr:from>
    <xdr:to>
      <xdr:col>18</xdr:col>
      <xdr:colOff>1574089</xdr:colOff>
      <xdr:row>76</xdr:row>
      <xdr:rowOff>363312</xdr:rowOff>
    </xdr:to>
    <xdr:sp macro="" textlink="">
      <xdr:nvSpPr>
        <xdr:cNvPr id="84" name="Seta: para a Esquerda 83">
          <a:extLst>
            <a:ext uri="{FF2B5EF4-FFF2-40B4-BE49-F238E27FC236}">
              <a16:creationId xmlns:a16="http://schemas.microsoft.com/office/drawing/2014/main" id="{5B3634CE-DE88-4187-B1A0-7E6CB02B32D9}"/>
            </a:ext>
          </a:extLst>
        </xdr:cNvPr>
        <xdr:cNvSpPr/>
      </xdr:nvSpPr>
      <xdr:spPr>
        <a:xfrm rot="10800000">
          <a:off x="18309400" y="4602838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329509</xdr:colOff>
      <xdr:row>68</xdr:row>
      <xdr:rowOff>461250</xdr:rowOff>
    </xdr:from>
    <xdr:to>
      <xdr:col>18</xdr:col>
      <xdr:colOff>1396423</xdr:colOff>
      <xdr:row>69</xdr:row>
      <xdr:rowOff>6588</xdr:rowOff>
    </xdr:to>
    <xdr:sp macro="" textlink="">
      <xdr:nvSpPr>
        <xdr:cNvPr id="85" name="Seta: para a Esquerda 84">
          <a:extLst>
            <a:ext uri="{FF2B5EF4-FFF2-40B4-BE49-F238E27FC236}">
              <a16:creationId xmlns:a16="http://schemas.microsoft.com/office/drawing/2014/main" id="{B70C74F4-5A93-4C6C-B3F1-329D38FB0D90}"/>
            </a:ext>
          </a:extLst>
        </xdr:cNvPr>
        <xdr:cNvSpPr/>
      </xdr:nvSpPr>
      <xdr:spPr>
        <a:xfrm rot="10800000">
          <a:off x="18641322" y="3939468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606136</xdr:colOff>
      <xdr:row>63</xdr:row>
      <xdr:rowOff>235033</xdr:rowOff>
    </xdr:from>
    <xdr:to>
      <xdr:col>18</xdr:col>
      <xdr:colOff>1673050</xdr:colOff>
      <xdr:row>63</xdr:row>
      <xdr:rowOff>375683</xdr:rowOff>
    </xdr:to>
    <xdr:sp macro="" textlink="">
      <xdr:nvSpPr>
        <xdr:cNvPr id="86" name="Seta: para a Esquerda 85">
          <a:extLst>
            <a:ext uri="{FF2B5EF4-FFF2-40B4-BE49-F238E27FC236}">
              <a16:creationId xmlns:a16="http://schemas.microsoft.com/office/drawing/2014/main" id="{8603E07F-D7C9-4F66-8E5A-0D3FA2FAA94B}"/>
            </a:ext>
          </a:extLst>
        </xdr:cNvPr>
        <xdr:cNvSpPr/>
      </xdr:nvSpPr>
      <xdr:spPr>
        <a:xfrm rot="10800000">
          <a:off x="18408361" y="38144533"/>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558511</xdr:colOff>
      <xdr:row>55</xdr:row>
      <xdr:rowOff>675101</xdr:rowOff>
    </xdr:from>
    <xdr:to>
      <xdr:col>18</xdr:col>
      <xdr:colOff>1625425</xdr:colOff>
      <xdr:row>56</xdr:row>
      <xdr:rowOff>53751</xdr:rowOff>
    </xdr:to>
    <xdr:sp macro="" textlink="">
      <xdr:nvSpPr>
        <xdr:cNvPr id="87" name="Seta: para a Esquerda 86">
          <a:extLst>
            <a:ext uri="{FF2B5EF4-FFF2-40B4-BE49-F238E27FC236}">
              <a16:creationId xmlns:a16="http://schemas.microsoft.com/office/drawing/2014/main" id="{80B445A2-37D2-484D-A790-EED4E2416E73}"/>
            </a:ext>
          </a:extLst>
        </xdr:cNvPr>
        <xdr:cNvSpPr/>
      </xdr:nvSpPr>
      <xdr:spPr>
        <a:xfrm rot="10800000">
          <a:off x="18870324" y="3220285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459550</xdr:colOff>
      <xdr:row>50</xdr:row>
      <xdr:rowOff>164522</xdr:rowOff>
    </xdr:from>
    <xdr:to>
      <xdr:col>18</xdr:col>
      <xdr:colOff>1526464</xdr:colOff>
      <xdr:row>50</xdr:row>
      <xdr:rowOff>305172</xdr:rowOff>
    </xdr:to>
    <xdr:sp macro="" textlink="">
      <xdr:nvSpPr>
        <xdr:cNvPr id="88" name="Seta: para a Esquerda 87">
          <a:extLst>
            <a:ext uri="{FF2B5EF4-FFF2-40B4-BE49-F238E27FC236}">
              <a16:creationId xmlns:a16="http://schemas.microsoft.com/office/drawing/2014/main" id="{71A15C77-9E9C-48C7-A6E4-7FBF0123C26D}"/>
            </a:ext>
          </a:extLst>
        </xdr:cNvPr>
        <xdr:cNvSpPr/>
      </xdr:nvSpPr>
      <xdr:spPr>
        <a:xfrm rot="10800000">
          <a:off x="18771363" y="2856092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43</xdr:row>
      <xdr:rowOff>358734</xdr:rowOff>
    </xdr:from>
    <xdr:to>
      <xdr:col>18</xdr:col>
      <xdr:colOff>1574089</xdr:colOff>
      <xdr:row>43</xdr:row>
      <xdr:rowOff>499384</xdr:rowOff>
    </xdr:to>
    <xdr:sp macro="" textlink="">
      <xdr:nvSpPr>
        <xdr:cNvPr id="89" name="Seta: para a Esquerda 88">
          <a:extLst>
            <a:ext uri="{FF2B5EF4-FFF2-40B4-BE49-F238E27FC236}">
              <a16:creationId xmlns:a16="http://schemas.microsoft.com/office/drawing/2014/main" id="{F6AAF1BC-76B6-46E7-90FC-D33E11E80172}"/>
            </a:ext>
          </a:extLst>
        </xdr:cNvPr>
        <xdr:cNvSpPr/>
      </xdr:nvSpPr>
      <xdr:spPr>
        <a:xfrm rot="10800000">
          <a:off x="18309400" y="2502848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340951</xdr:colOff>
      <xdr:row>36</xdr:row>
      <xdr:rowOff>585881</xdr:rowOff>
    </xdr:from>
    <xdr:to>
      <xdr:col>18</xdr:col>
      <xdr:colOff>1407865</xdr:colOff>
      <xdr:row>36</xdr:row>
      <xdr:rowOff>726531</xdr:rowOff>
    </xdr:to>
    <xdr:sp macro="" textlink="">
      <xdr:nvSpPr>
        <xdr:cNvPr id="90" name="Seta: para a Esquerda 89">
          <a:extLst>
            <a:ext uri="{FF2B5EF4-FFF2-40B4-BE49-F238E27FC236}">
              <a16:creationId xmlns:a16="http://schemas.microsoft.com/office/drawing/2014/main" id="{92B799BE-ADB5-4AF8-89F1-89958E35BC56}"/>
            </a:ext>
          </a:extLst>
        </xdr:cNvPr>
        <xdr:cNvSpPr/>
      </xdr:nvSpPr>
      <xdr:spPr>
        <a:xfrm rot="10800000">
          <a:off x="18652764" y="1994544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445324</xdr:colOff>
      <xdr:row>31</xdr:row>
      <xdr:rowOff>420585</xdr:rowOff>
    </xdr:from>
    <xdr:to>
      <xdr:col>18</xdr:col>
      <xdr:colOff>1512238</xdr:colOff>
      <xdr:row>31</xdr:row>
      <xdr:rowOff>561235</xdr:rowOff>
    </xdr:to>
    <xdr:sp macro="" textlink="">
      <xdr:nvSpPr>
        <xdr:cNvPr id="91" name="Seta: para a Esquerda 90">
          <a:extLst>
            <a:ext uri="{FF2B5EF4-FFF2-40B4-BE49-F238E27FC236}">
              <a16:creationId xmlns:a16="http://schemas.microsoft.com/office/drawing/2014/main" id="{3B9AF2DC-7C6A-45F7-83EA-21B63F8FCA26}"/>
            </a:ext>
          </a:extLst>
        </xdr:cNvPr>
        <xdr:cNvSpPr/>
      </xdr:nvSpPr>
      <xdr:spPr>
        <a:xfrm rot="10800000">
          <a:off x="18247549" y="1690836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487933</xdr:colOff>
      <xdr:row>22</xdr:row>
      <xdr:rowOff>424019</xdr:rowOff>
    </xdr:from>
    <xdr:to>
      <xdr:col>18</xdr:col>
      <xdr:colOff>1554847</xdr:colOff>
      <xdr:row>22</xdr:row>
      <xdr:rowOff>597200</xdr:rowOff>
    </xdr:to>
    <xdr:sp macro="" textlink="">
      <xdr:nvSpPr>
        <xdr:cNvPr id="92" name="Seta: para a Esquerda 91">
          <a:extLst>
            <a:ext uri="{FF2B5EF4-FFF2-40B4-BE49-F238E27FC236}">
              <a16:creationId xmlns:a16="http://schemas.microsoft.com/office/drawing/2014/main" id="{A38E146B-2615-4770-A036-797B4D3B5407}"/>
            </a:ext>
          </a:extLst>
        </xdr:cNvPr>
        <xdr:cNvSpPr/>
      </xdr:nvSpPr>
      <xdr:spPr>
        <a:xfrm rot="10800000">
          <a:off x="18818266" y="9271686"/>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6</xdr:col>
      <xdr:colOff>114300</xdr:colOff>
      <xdr:row>63</xdr:row>
      <xdr:rowOff>390525</xdr:rowOff>
    </xdr:from>
    <xdr:ext cx="304800" cy="304800"/>
    <xdr:sp macro="" textlink="">
      <xdr:nvSpPr>
        <xdr:cNvPr id="93" name="AutoShape 5" descr="Álcool Étilico Hidratado 70° 1L TUPI">
          <a:extLst>
            <a:ext uri="{FF2B5EF4-FFF2-40B4-BE49-F238E27FC236}">
              <a16:creationId xmlns:a16="http://schemas.microsoft.com/office/drawing/2014/main" id="{CCF1D8E7-593D-4219-A37B-AA1FA10A6714}"/>
            </a:ext>
          </a:extLst>
        </xdr:cNvPr>
        <xdr:cNvSpPr>
          <a:spLocks noChangeAspect="1" noChangeArrowheads="1"/>
        </xdr:cNvSpPr>
      </xdr:nvSpPr>
      <xdr:spPr bwMode="auto">
        <a:xfrm>
          <a:off x="8753475" y="814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64</xdr:row>
      <xdr:rowOff>390525</xdr:rowOff>
    </xdr:from>
    <xdr:ext cx="304800" cy="304800"/>
    <xdr:sp macro="" textlink="">
      <xdr:nvSpPr>
        <xdr:cNvPr id="94" name="AutoShape 5" descr="Álcool Étilico Hidratado 70° 1L TUPI">
          <a:extLst>
            <a:ext uri="{FF2B5EF4-FFF2-40B4-BE49-F238E27FC236}">
              <a16:creationId xmlns:a16="http://schemas.microsoft.com/office/drawing/2014/main" id="{7AA4A7BD-EE31-4AC4-8EB5-5024A2E8EF0A}"/>
            </a:ext>
          </a:extLst>
        </xdr:cNvPr>
        <xdr:cNvSpPr>
          <a:spLocks noChangeAspect="1" noChangeArrowheads="1"/>
        </xdr:cNvSpPr>
      </xdr:nvSpPr>
      <xdr:spPr bwMode="auto">
        <a:xfrm>
          <a:off x="5412581" y="366212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64</xdr:row>
      <xdr:rowOff>390525</xdr:rowOff>
    </xdr:from>
    <xdr:ext cx="304800" cy="304800"/>
    <xdr:sp macro="" textlink="">
      <xdr:nvSpPr>
        <xdr:cNvPr id="95" name="AutoShape 5" descr="Álcool Étilico Hidratado 70° 1L TUPI">
          <a:extLst>
            <a:ext uri="{FF2B5EF4-FFF2-40B4-BE49-F238E27FC236}">
              <a16:creationId xmlns:a16="http://schemas.microsoft.com/office/drawing/2014/main" id="{DC377C30-3697-40E6-B82D-2C45C871777C}"/>
            </a:ext>
          </a:extLst>
        </xdr:cNvPr>
        <xdr:cNvSpPr>
          <a:spLocks noChangeAspect="1" noChangeArrowheads="1"/>
        </xdr:cNvSpPr>
      </xdr:nvSpPr>
      <xdr:spPr bwMode="auto">
        <a:xfrm>
          <a:off x="5412581" y="366212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61</xdr:row>
      <xdr:rowOff>390525</xdr:rowOff>
    </xdr:from>
    <xdr:ext cx="304800" cy="304800"/>
    <xdr:sp macro="" textlink="">
      <xdr:nvSpPr>
        <xdr:cNvPr id="96" name="AutoShape 5" descr="Álcool Étilico Hidratado 70° 1L TUPI">
          <a:extLst>
            <a:ext uri="{FF2B5EF4-FFF2-40B4-BE49-F238E27FC236}">
              <a16:creationId xmlns:a16="http://schemas.microsoft.com/office/drawing/2014/main" id="{7729981E-52A3-4572-8CAF-A3EC6B62383B}"/>
            </a:ext>
          </a:extLst>
        </xdr:cNvPr>
        <xdr:cNvSpPr>
          <a:spLocks noChangeAspect="1" noChangeArrowheads="1"/>
        </xdr:cNvSpPr>
      </xdr:nvSpPr>
      <xdr:spPr bwMode="auto">
        <a:xfrm>
          <a:off x="8753475"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114300</xdr:colOff>
      <xdr:row>82</xdr:row>
      <xdr:rowOff>390525</xdr:rowOff>
    </xdr:from>
    <xdr:ext cx="304800" cy="304800"/>
    <xdr:sp macro="" textlink="">
      <xdr:nvSpPr>
        <xdr:cNvPr id="97" name="AutoShape 5" descr="Álcool Étilico Hidratado 70° 1L TUPI">
          <a:extLst>
            <a:ext uri="{FF2B5EF4-FFF2-40B4-BE49-F238E27FC236}">
              <a16:creationId xmlns:a16="http://schemas.microsoft.com/office/drawing/2014/main" id="{7A42E323-49A1-4B9A-A575-BE3737FD74EE}"/>
            </a:ext>
          </a:extLst>
        </xdr:cNvPr>
        <xdr:cNvSpPr>
          <a:spLocks noChangeAspect="1" noChangeArrowheads="1"/>
        </xdr:cNvSpPr>
      </xdr:nvSpPr>
      <xdr:spPr bwMode="auto">
        <a:xfrm>
          <a:off x="93345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304800</xdr:colOff>
      <xdr:row>25</xdr:row>
      <xdr:rowOff>28575</xdr:rowOff>
    </xdr:to>
    <xdr:sp macro="" textlink="">
      <xdr:nvSpPr>
        <xdr:cNvPr id="2" name="AutoShape 2" descr="Álcool Étilico Hidratado 70° 1L TUPI">
          <a:extLst>
            <a:ext uri="{FF2B5EF4-FFF2-40B4-BE49-F238E27FC236}">
              <a16:creationId xmlns:a16="http://schemas.microsoft.com/office/drawing/2014/main" id="{77F6F0F3-A67E-4D34-A082-FB78F8C61DE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28575</xdr:rowOff>
    </xdr:to>
    <xdr:sp macro="" textlink="">
      <xdr:nvSpPr>
        <xdr:cNvPr id="3" name="AutoShape 3" descr="Álcool Étilico Hidratado 70° 1L TUPI">
          <a:extLst>
            <a:ext uri="{FF2B5EF4-FFF2-40B4-BE49-F238E27FC236}">
              <a16:creationId xmlns:a16="http://schemas.microsoft.com/office/drawing/2014/main" id="{8D7DBEEA-9FC3-42F4-B154-80600586672E}"/>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28575</xdr:rowOff>
    </xdr:to>
    <xdr:sp macro="" textlink="">
      <xdr:nvSpPr>
        <xdr:cNvPr id="4" name="AutoShape 4" descr="Álcool Étilico Hidratado 70° 1L TUPI">
          <a:extLst>
            <a:ext uri="{FF2B5EF4-FFF2-40B4-BE49-F238E27FC236}">
              <a16:creationId xmlns:a16="http://schemas.microsoft.com/office/drawing/2014/main" id="{D0B54AF9-1737-46FD-A0E8-EB27681F29C1}"/>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28575</xdr:rowOff>
    </xdr:to>
    <xdr:sp macro="" textlink="">
      <xdr:nvSpPr>
        <xdr:cNvPr id="5" name="AutoShape 5" descr="Álcool Étilico Hidratado 70° 1L TUPI">
          <a:extLst>
            <a:ext uri="{FF2B5EF4-FFF2-40B4-BE49-F238E27FC236}">
              <a16:creationId xmlns:a16="http://schemas.microsoft.com/office/drawing/2014/main" id="{A2E3812B-B901-46F7-8F87-591AAEBE300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28575</xdr:rowOff>
    </xdr:to>
    <xdr:sp macro="" textlink="">
      <xdr:nvSpPr>
        <xdr:cNvPr id="6" name="AutoShape 6" descr="Álcool Étilico Hidratado 70° 1L TUPI">
          <a:extLst>
            <a:ext uri="{FF2B5EF4-FFF2-40B4-BE49-F238E27FC236}">
              <a16:creationId xmlns:a16="http://schemas.microsoft.com/office/drawing/2014/main" id="{61E38399-2792-406A-BCEF-D7CCE841646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7E799D66-A23D-4AAF-92BA-0DC540822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304800</xdr:colOff>
      <xdr:row>43</xdr:row>
      <xdr:rowOff>105322</xdr:rowOff>
    </xdr:to>
    <xdr:sp macro="" textlink="">
      <xdr:nvSpPr>
        <xdr:cNvPr id="8" name="AutoShape 2" descr="Álcool Étilico Hidratado 70° 1L TUPI">
          <a:extLst>
            <a:ext uri="{FF2B5EF4-FFF2-40B4-BE49-F238E27FC236}">
              <a16:creationId xmlns:a16="http://schemas.microsoft.com/office/drawing/2014/main" id="{E58760E9-3F94-4F88-8B0B-8272BC0C0F7E}"/>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xdr:row>
      <xdr:rowOff>0</xdr:rowOff>
    </xdr:from>
    <xdr:to>
      <xdr:col>0</xdr:col>
      <xdr:colOff>304800</xdr:colOff>
      <xdr:row>45</xdr:row>
      <xdr:rowOff>161868</xdr:rowOff>
    </xdr:to>
    <xdr:sp macro="" textlink="">
      <xdr:nvSpPr>
        <xdr:cNvPr id="9" name="AutoShape 3" descr="Álcool Étilico Hidratado 70° 1L TUPI">
          <a:extLst>
            <a:ext uri="{FF2B5EF4-FFF2-40B4-BE49-F238E27FC236}">
              <a16:creationId xmlns:a16="http://schemas.microsoft.com/office/drawing/2014/main" id="{E7709CF4-CBA4-46D1-A2ED-E2110985B1AC}"/>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xdr:row>
      <xdr:rowOff>0</xdr:rowOff>
    </xdr:from>
    <xdr:to>
      <xdr:col>0</xdr:col>
      <xdr:colOff>304800</xdr:colOff>
      <xdr:row>45</xdr:row>
      <xdr:rowOff>161868</xdr:rowOff>
    </xdr:to>
    <xdr:sp macro="" textlink="">
      <xdr:nvSpPr>
        <xdr:cNvPr id="10" name="AutoShape 4" descr="Álcool Étilico Hidratado 70° 1L TUPI">
          <a:extLst>
            <a:ext uri="{FF2B5EF4-FFF2-40B4-BE49-F238E27FC236}">
              <a16:creationId xmlns:a16="http://schemas.microsoft.com/office/drawing/2014/main" id="{97B53D2F-6218-4D20-9485-5C3D09839968}"/>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xdr:row>
      <xdr:rowOff>0</xdr:rowOff>
    </xdr:from>
    <xdr:to>
      <xdr:col>0</xdr:col>
      <xdr:colOff>304800</xdr:colOff>
      <xdr:row>43</xdr:row>
      <xdr:rowOff>105322</xdr:rowOff>
    </xdr:to>
    <xdr:sp macro="" textlink="">
      <xdr:nvSpPr>
        <xdr:cNvPr id="11" name="AutoShape 5" descr="Álcool Étilico Hidratado 70° 1L TUPI">
          <a:extLst>
            <a:ext uri="{FF2B5EF4-FFF2-40B4-BE49-F238E27FC236}">
              <a16:creationId xmlns:a16="http://schemas.microsoft.com/office/drawing/2014/main" id="{27358D88-F277-4A50-8D8E-80598253D9B4}"/>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42</xdr:row>
      <xdr:rowOff>0</xdr:rowOff>
    </xdr:from>
    <xdr:to>
      <xdr:col>3</xdr:col>
      <xdr:colOff>226359</xdr:colOff>
      <xdr:row>43</xdr:row>
      <xdr:rowOff>109132</xdr:rowOff>
    </xdr:to>
    <xdr:sp macro="" textlink="">
      <xdr:nvSpPr>
        <xdr:cNvPr id="12" name="AutoShape 6" descr="Álcool Étilico Hidratado 70° 1L TUPI">
          <a:extLst>
            <a:ext uri="{FF2B5EF4-FFF2-40B4-BE49-F238E27FC236}">
              <a16:creationId xmlns:a16="http://schemas.microsoft.com/office/drawing/2014/main" id="{47F7B152-C0B1-4143-ACFC-BAC8CF99226D}"/>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42</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163D88A1-C8F5-4C19-B560-A6345A66262E}"/>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D862B1DA-9C7D-4A4A-AD19-2F2E50A4D327}"/>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56D94BA2-49F3-4930-B018-172492FDF55B}"/>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42</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84D75C2A-0320-4CDC-9678-AE5286C264BB}"/>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4586FB11-3D7A-4012-94E9-B5E11915B7C0}"/>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4825AC48-E5E4-40B0-B547-C53CBD060E0B}"/>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69B51F84-8346-4D7B-93AC-8BDDFD7089EE}"/>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F257575C-C2F9-436B-B368-9990ECD2805B}"/>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AC0877C6-F80E-430C-8C9B-60A532D81FAD}"/>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D6C735C9-E633-4BC0-8BC9-93CD84A470F2}"/>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AA8D7A75-AA4D-46F4-AC3A-50EFDC4F17B3}"/>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ED8CB5EC-63DF-43B2-9B37-AF6129F8A961}"/>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F65F796A-5D04-43DC-8715-49C97829E2EE}"/>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5405B436-4506-40CE-AAF6-DAFB92A3B527}"/>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8C7FD0F6-7A2D-4E25-9DE2-02A7A2DDB197}"/>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FB8C21D8-C196-4891-BF75-5428831A4010}"/>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9D7DC4AD-8E76-43DD-AA67-6ED1CB3AB7DC}"/>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73C0764D-455F-4A89-AB13-F1ECAF91EB86}"/>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4D2BA886-2237-42F6-AE4A-C91344806B34}"/>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717484E7-EB7B-489E-9DB0-214C796A4284}"/>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5F012DA3-9B15-4B83-8543-8FBED54925FC}"/>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FB320E46-36D6-4087-AE41-24F1F4B0A856}"/>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08610C80-4B09-43A2-80A4-A2A58BFF50B7}"/>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C2641A1F-FF1F-4281-A09E-8A20ABAEACC7}"/>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A533FF40-2423-4F31-A32A-A1E28EC17D54}"/>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80E094D4-CD6F-423B-BFB8-60EC47AEAFE3}"/>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F731E9ED-CF80-40E8-B604-3C9DEC6E3B5B}"/>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B010ADB1-4B80-42BD-AE6A-7F74E522A7DC}"/>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81A8473B-9B7D-47D4-AD08-AD1074E8B0AF}"/>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20BE9261-5E83-484B-93B3-477B52D5DC95}"/>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952BE57A-3B37-442E-A05A-337F2BE39DC4}"/>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516A1D33-A54B-45A6-8C4C-ECACE862A97C}"/>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655D1E73-6702-43A5-8EBD-982DDA948C91}"/>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810B801C-A5C8-4300-841F-40F478461723}"/>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D0A24146-D64A-4D16-9154-99F4128140BB}"/>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4CD38231-97A1-4D2B-9B9E-E167C0D2828F}"/>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1C0EA1EF-A86C-496B-BFE4-F1FDAAFD4AED}"/>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229570BC-FADA-43BC-8D12-8AADE5A38AE3}"/>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FD076C2E-3F24-460E-9E7F-AC68CA86B722}"/>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B57B87B3-1A7A-45D7-9CED-D7D3FF38855A}"/>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F78B201F-1758-45FD-AEC0-0242042B66A5}"/>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B7561176-BDBE-4185-BA64-224893F6B7E0}"/>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2DC1FBCA-D027-4E3D-B94B-22FC56D3156A}"/>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4CD3FC27-CBF4-4D43-B606-B286FA4D793F}"/>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03992A1A-6C54-4E98-8CF3-C3FA7F5FCAD2}"/>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CDF3CAA3-93E2-4726-B252-672031AED9A0}"/>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859B7B5C-A03C-4491-BAC3-B6B6454BA2BD}"/>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3F95ABB1-B353-4C6A-8424-5BCA849B1EFF}"/>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97E36154-6B00-4C90-B48C-033BFC3D097E}"/>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A07321CF-7852-4F0B-A0F6-46527D8A1805}"/>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6D066069-D4B5-4B2F-B401-B520A3ED09FD}"/>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503A3325-0F93-4966-AC26-91D10D18CD5D}"/>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E637F8BD-C080-4D91-958A-15C06BFB76A6}"/>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C4EEB97B-4FAC-488C-8986-A364519F4981}"/>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5B794B2B-9EB4-455E-83EC-26C2AB9DC764}"/>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5EBDE532-0F7F-4AAE-91BB-E525BA700807}"/>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42</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5E4E19C3-0E3F-4CA3-97B1-F75F1C1A6857}"/>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42</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5B0BB37F-094F-4274-A11A-2E15C5CE5EF8}"/>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42</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4C5AE084-5E2E-4943-A958-143EF52B0907}"/>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42</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6B4E19F8-98F2-4F82-8942-2FBEF37D304E}"/>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507175</xdr:colOff>
      <xdr:row>39</xdr:row>
      <xdr:rowOff>358734</xdr:rowOff>
    </xdr:from>
    <xdr:to>
      <xdr:col>18</xdr:col>
      <xdr:colOff>1574089</xdr:colOff>
      <xdr:row>39</xdr:row>
      <xdr:rowOff>499384</xdr:rowOff>
    </xdr:to>
    <xdr:sp macro="" textlink="">
      <xdr:nvSpPr>
        <xdr:cNvPr id="89" name="Seta: para a Esquerda 88">
          <a:extLst>
            <a:ext uri="{FF2B5EF4-FFF2-40B4-BE49-F238E27FC236}">
              <a16:creationId xmlns:a16="http://schemas.microsoft.com/office/drawing/2014/main" id="{B192CA5D-467A-4AB9-B37D-F8A0FD84143E}"/>
            </a:ext>
          </a:extLst>
        </xdr:cNvPr>
        <xdr:cNvSpPr/>
      </xdr:nvSpPr>
      <xdr:spPr>
        <a:xfrm rot="10800000">
          <a:off x="18309400" y="2502848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519545</xdr:colOff>
      <xdr:row>34</xdr:row>
      <xdr:rowOff>383474</xdr:rowOff>
    </xdr:from>
    <xdr:to>
      <xdr:col>18</xdr:col>
      <xdr:colOff>1586459</xdr:colOff>
      <xdr:row>34</xdr:row>
      <xdr:rowOff>524124</xdr:rowOff>
    </xdr:to>
    <xdr:sp macro="" textlink="">
      <xdr:nvSpPr>
        <xdr:cNvPr id="90" name="Seta: para a Esquerda 89">
          <a:extLst>
            <a:ext uri="{FF2B5EF4-FFF2-40B4-BE49-F238E27FC236}">
              <a16:creationId xmlns:a16="http://schemas.microsoft.com/office/drawing/2014/main" id="{9F6156BF-5B97-48CD-A1FA-F6E69874BBD8}"/>
            </a:ext>
          </a:extLst>
        </xdr:cNvPr>
        <xdr:cNvSpPr/>
      </xdr:nvSpPr>
      <xdr:spPr>
        <a:xfrm rot="10800000">
          <a:off x="18321770" y="2166232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487657</xdr:colOff>
      <xdr:row>27</xdr:row>
      <xdr:rowOff>7835</xdr:rowOff>
    </xdr:from>
    <xdr:to>
      <xdr:col>18</xdr:col>
      <xdr:colOff>1554571</xdr:colOff>
      <xdr:row>27</xdr:row>
      <xdr:rowOff>148485</xdr:rowOff>
    </xdr:to>
    <xdr:sp macro="" textlink="">
      <xdr:nvSpPr>
        <xdr:cNvPr id="91" name="Seta: para a Esquerda 90">
          <a:extLst>
            <a:ext uri="{FF2B5EF4-FFF2-40B4-BE49-F238E27FC236}">
              <a16:creationId xmlns:a16="http://schemas.microsoft.com/office/drawing/2014/main" id="{AF9B75A6-005A-43A9-A7E2-962F4FA80E9A}"/>
            </a:ext>
          </a:extLst>
        </xdr:cNvPr>
        <xdr:cNvSpPr/>
      </xdr:nvSpPr>
      <xdr:spPr>
        <a:xfrm rot="10800000">
          <a:off x="18532240" y="1524783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593766</xdr:colOff>
      <xdr:row>22</xdr:row>
      <xdr:rowOff>371103</xdr:rowOff>
    </xdr:from>
    <xdr:to>
      <xdr:col>18</xdr:col>
      <xdr:colOff>1660680</xdr:colOff>
      <xdr:row>22</xdr:row>
      <xdr:rowOff>544284</xdr:rowOff>
    </xdr:to>
    <xdr:sp macro="" textlink="">
      <xdr:nvSpPr>
        <xdr:cNvPr id="92" name="Seta: para a Esquerda 91">
          <a:extLst>
            <a:ext uri="{FF2B5EF4-FFF2-40B4-BE49-F238E27FC236}">
              <a16:creationId xmlns:a16="http://schemas.microsoft.com/office/drawing/2014/main" id="{8765FB68-2B5D-455C-8FB7-65A81095A612}"/>
            </a:ext>
          </a:extLst>
        </xdr:cNvPr>
        <xdr:cNvSpPr/>
      </xdr:nvSpPr>
      <xdr:spPr>
        <a:xfrm rot="10800000">
          <a:off x="18395991" y="11705853"/>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304800</xdr:colOff>
      <xdr:row>31</xdr:row>
      <xdr:rowOff>17145</xdr:rowOff>
    </xdr:to>
    <xdr:sp macro="" textlink="">
      <xdr:nvSpPr>
        <xdr:cNvPr id="2" name="AutoShape 2" descr="Álcool Étilico Hidratado 70° 1L TUPI">
          <a:extLst>
            <a:ext uri="{FF2B5EF4-FFF2-40B4-BE49-F238E27FC236}">
              <a16:creationId xmlns:a16="http://schemas.microsoft.com/office/drawing/2014/main" id="{03C3B5B2-2992-4B25-A6D7-6F15363846B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xdr:row>
      <xdr:rowOff>0</xdr:rowOff>
    </xdr:from>
    <xdr:to>
      <xdr:col>0</xdr:col>
      <xdr:colOff>304800</xdr:colOff>
      <xdr:row>31</xdr:row>
      <xdr:rowOff>17145</xdr:rowOff>
    </xdr:to>
    <xdr:sp macro="" textlink="">
      <xdr:nvSpPr>
        <xdr:cNvPr id="3" name="AutoShape 3" descr="Álcool Étilico Hidratado 70° 1L TUPI">
          <a:extLst>
            <a:ext uri="{FF2B5EF4-FFF2-40B4-BE49-F238E27FC236}">
              <a16:creationId xmlns:a16="http://schemas.microsoft.com/office/drawing/2014/main" id="{F888D30A-3B5B-4464-B5D0-CADC47DD22D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xdr:row>
      <xdr:rowOff>0</xdr:rowOff>
    </xdr:from>
    <xdr:to>
      <xdr:col>0</xdr:col>
      <xdr:colOff>304800</xdr:colOff>
      <xdr:row>31</xdr:row>
      <xdr:rowOff>17145</xdr:rowOff>
    </xdr:to>
    <xdr:sp macro="" textlink="">
      <xdr:nvSpPr>
        <xdr:cNvPr id="4" name="AutoShape 4" descr="Álcool Étilico Hidratado 70° 1L TUPI">
          <a:extLst>
            <a:ext uri="{FF2B5EF4-FFF2-40B4-BE49-F238E27FC236}">
              <a16:creationId xmlns:a16="http://schemas.microsoft.com/office/drawing/2014/main" id="{CEE6D3E5-BD13-43C2-BC51-008896CFCB5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xdr:row>
      <xdr:rowOff>0</xdr:rowOff>
    </xdr:from>
    <xdr:to>
      <xdr:col>0</xdr:col>
      <xdr:colOff>304800</xdr:colOff>
      <xdr:row>31</xdr:row>
      <xdr:rowOff>17145</xdr:rowOff>
    </xdr:to>
    <xdr:sp macro="" textlink="">
      <xdr:nvSpPr>
        <xdr:cNvPr id="5" name="AutoShape 5" descr="Álcool Étilico Hidratado 70° 1L TUPI">
          <a:extLst>
            <a:ext uri="{FF2B5EF4-FFF2-40B4-BE49-F238E27FC236}">
              <a16:creationId xmlns:a16="http://schemas.microsoft.com/office/drawing/2014/main" id="{8DDA6F51-50A6-45EE-8E3A-932825096E59}"/>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30</xdr:row>
      <xdr:rowOff>0</xdr:rowOff>
    </xdr:from>
    <xdr:to>
      <xdr:col>0</xdr:col>
      <xdr:colOff>304800</xdr:colOff>
      <xdr:row>31</xdr:row>
      <xdr:rowOff>17145</xdr:rowOff>
    </xdr:to>
    <xdr:sp macro="" textlink="">
      <xdr:nvSpPr>
        <xdr:cNvPr id="6" name="AutoShape 6" descr="Álcool Étilico Hidratado 70° 1L TUPI">
          <a:extLst>
            <a:ext uri="{FF2B5EF4-FFF2-40B4-BE49-F238E27FC236}">
              <a16:creationId xmlns:a16="http://schemas.microsoft.com/office/drawing/2014/main" id="{51244A82-ADD9-4406-B1C7-5EE5E1FE03E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21CD28AA-A19F-426D-A5C5-AE11909AD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304800</xdr:colOff>
      <xdr:row>107</xdr:row>
      <xdr:rowOff>378648</xdr:rowOff>
    </xdr:to>
    <xdr:sp macro="" textlink="">
      <xdr:nvSpPr>
        <xdr:cNvPr id="8" name="AutoShape 2" descr="Álcool Étilico Hidratado 70° 1L TUPI">
          <a:extLst>
            <a:ext uri="{FF2B5EF4-FFF2-40B4-BE49-F238E27FC236}">
              <a16:creationId xmlns:a16="http://schemas.microsoft.com/office/drawing/2014/main" id="{11A56AAA-1B35-4DDC-829B-46B889FD0423}"/>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107</xdr:row>
      <xdr:rowOff>0</xdr:rowOff>
    </xdr:from>
    <xdr:to>
      <xdr:col>0</xdr:col>
      <xdr:colOff>304800</xdr:colOff>
      <xdr:row>108</xdr:row>
      <xdr:rowOff>112172</xdr:rowOff>
    </xdr:to>
    <xdr:sp macro="" textlink="">
      <xdr:nvSpPr>
        <xdr:cNvPr id="9" name="AutoShape 3" descr="Álcool Étilico Hidratado 70° 1L TUPI">
          <a:extLst>
            <a:ext uri="{FF2B5EF4-FFF2-40B4-BE49-F238E27FC236}">
              <a16:creationId xmlns:a16="http://schemas.microsoft.com/office/drawing/2014/main" id="{8B0D6550-9851-4D4A-93B7-6A40013E54A9}"/>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107</xdr:row>
      <xdr:rowOff>0</xdr:rowOff>
    </xdr:from>
    <xdr:to>
      <xdr:col>0</xdr:col>
      <xdr:colOff>304800</xdr:colOff>
      <xdr:row>108</xdr:row>
      <xdr:rowOff>112172</xdr:rowOff>
    </xdr:to>
    <xdr:sp macro="" textlink="">
      <xdr:nvSpPr>
        <xdr:cNvPr id="10" name="AutoShape 4" descr="Álcool Étilico Hidratado 70° 1L TUPI">
          <a:extLst>
            <a:ext uri="{FF2B5EF4-FFF2-40B4-BE49-F238E27FC236}">
              <a16:creationId xmlns:a16="http://schemas.microsoft.com/office/drawing/2014/main" id="{C04E73B3-6BF4-4522-8E54-ED8B71A11959}"/>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107</xdr:row>
      <xdr:rowOff>0</xdr:rowOff>
    </xdr:from>
    <xdr:to>
      <xdr:col>0</xdr:col>
      <xdr:colOff>304800</xdr:colOff>
      <xdr:row>107</xdr:row>
      <xdr:rowOff>378648</xdr:rowOff>
    </xdr:to>
    <xdr:sp macro="" textlink="">
      <xdr:nvSpPr>
        <xdr:cNvPr id="11" name="AutoShape 5" descr="Álcool Étilico Hidratado 70° 1L TUPI">
          <a:extLst>
            <a:ext uri="{FF2B5EF4-FFF2-40B4-BE49-F238E27FC236}">
              <a16:creationId xmlns:a16="http://schemas.microsoft.com/office/drawing/2014/main" id="{A1C1C6FA-7516-419C-86A0-45D92AAD9782}"/>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107</xdr:row>
      <xdr:rowOff>0</xdr:rowOff>
    </xdr:from>
    <xdr:to>
      <xdr:col>3</xdr:col>
      <xdr:colOff>226359</xdr:colOff>
      <xdr:row>107</xdr:row>
      <xdr:rowOff>382458</xdr:rowOff>
    </xdr:to>
    <xdr:sp macro="" textlink="">
      <xdr:nvSpPr>
        <xdr:cNvPr id="12" name="AutoShape 6" descr="Álcool Étilico Hidratado 70° 1L TUPI">
          <a:extLst>
            <a:ext uri="{FF2B5EF4-FFF2-40B4-BE49-F238E27FC236}">
              <a16:creationId xmlns:a16="http://schemas.microsoft.com/office/drawing/2014/main" id="{8EF5C2A3-F1D0-4188-B652-56908C4A2F24}"/>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77</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0986831C-3297-4EF8-B667-47F5B342D9D9}"/>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79</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3F872DE0-0203-4E87-ACCF-F136E8CC277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79</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9D6CFBB3-9A2A-4B86-A3C0-6BF4E42A86D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76</xdr:row>
      <xdr:rowOff>390525</xdr:rowOff>
    </xdr:from>
    <xdr:ext cx="304800" cy="304800"/>
    <xdr:sp macro="" textlink="">
      <xdr:nvSpPr>
        <xdr:cNvPr id="16" name="AutoShape 5" descr="Álcool Étilico Hidratado 70° 1L TUPI">
          <a:extLst>
            <a:ext uri="{FF2B5EF4-FFF2-40B4-BE49-F238E27FC236}">
              <a16:creationId xmlns:a16="http://schemas.microsoft.com/office/drawing/2014/main" id="{70AABE1B-D7E3-4AF8-A8F7-07497CCE7CBC}"/>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115</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0BB91019-A2BE-49B2-9D5E-47CB730FA2FE}"/>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115</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D6DF43B1-635C-485E-961E-D0410AAD439D}"/>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115</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B22CA0C0-151F-4D9F-8B68-B642238823A4}"/>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F3CED668-F126-4CCC-9D0A-D1687A6AB9BB}"/>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FE4C13A2-B3C1-482A-9DBF-C137B8EDC617}"/>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2D6156A6-CF63-4C24-8C0F-E8C44BF97B08}"/>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80AFC0A5-BB30-402A-B8EB-007EEBD046EE}"/>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124</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9879AE3B-7091-4D13-A7B7-B03B5911EC31}"/>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411EF19C-CCAE-43B9-A93C-B585B37FB203}"/>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D4C7B5DE-C5DD-4CB2-8457-9BFCFB5D1A9C}"/>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97A78AAA-B9B1-4207-85D2-E8D530D472B5}"/>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A8F0B122-1261-41AC-B07B-A48AEF844B2E}"/>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132</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3320C451-CAD8-459D-B66C-7B0A44544BDB}"/>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142</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C42A03F5-6759-4B62-8802-7F6A18DC7898}"/>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142</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7E87D510-9B05-46D7-A995-681174EC3A5F}"/>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142</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BEFF0C2A-F8DE-4496-A370-FEEE2CBFD1EE}"/>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142</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91153712-B159-488F-A6C2-CF5911DFA463}"/>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142</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4CF1FE27-52D9-48D4-92BA-011227DC59FC}"/>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149</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7AABBE02-8D75-4B4A-ACD3-141D3D88703A}"/>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149</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F1427532-1026-4CF2-843D-D6CE257E2700}"/>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149</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4D22156C-4738-4EEC-ADD4-37877FF24675}"/>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149</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DE4AB25A-414A-410B-8618-FA3046DAA43E}"/>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149</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B654EB06-35E0-4C0A-BE0A-4CBE054BA8D8}"/>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158</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FC36C3A5-3F50-4B29-96A4-3C5966306C7F}"/>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158</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5D00A9BD-B873-45D1-AFC6-84974CF266FB}"/>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158</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94AC0476-EF59-43A1-AB0B-35C049FC020C}"/>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158</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45793358-BC63-4A0C-9700-2FA4167A12AC}"/>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158</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F234FF52-1CE5-42D9-BD0F-5AD905D4F13D}"/>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F709EA61-9D5F-4F09-BEA3-60CB5CA8CE48}"/>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F8369080-2B0D-4D06-86DF-8CA633AC216A}"/>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A8D691FF-D41E-43D4-9F21-4E6493E1A90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166</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EA9EA92A-A8A5-42C6-ABA0-9A638D7467CA}"/>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166</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9742BD38-4144-4363-B25A-7FD21C4DF8F5}"/>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174</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785D8599-6784-406C-95FD-64DA6BE6936C}"/>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174</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40B2C967-1E81-4F16-A8E9-A5AAEC670433}"/>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174</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25DAD6CF-5F46-47DF-91F0-A9DFFB71CD60}"/>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174</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5DF6846F-B089-4896-94CE-91754C899CFD}"/>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174</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E5192283-B496-43CF-9D2F-BAF9AD3DFE38}"/>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182</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6DCCD541-259D-43D2-BC75-9B0C255466FE}"/>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182</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113B0967-A321-475B-87B7-3977C16CCEFC}"/>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182</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5E19918F-5E9E-4AD5-A388-8E48E03B6D3E}"/>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182</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05CCD643-2F1E-4748-9BAE-63F597E13FB0}"/>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182</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091A2A76-4830-4738-BB8A-B6F07BB595DD}"/>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188</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6388FC91-D444-4219-B596-62B3E2DA1894}"/>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188</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24CDAEE9-BA6E-4643-AA28-A9451DFEDBA0}"/>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188</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CB6C3C18-02B1-44A1-B8B9-76C3F2E7D98B}"/>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188</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A0929F7A-C923-4AA9-BCEA-B4B19E2338D2}"/>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188</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F96CF608-70F6-4552-B600-BD8F728E48F7}"/>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8D94D5A4-D2E5-4F81-AC09-502FD84F7491}"/>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D7334286-1B13-4889-8893-FC8E32E9BA12}"/>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E3BF565C-4883-4311-A237-800298A1F175}"/>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DD112E12-691A-451C-91B9-9C293726C8CD}"/>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192</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A1CCFAB8-737D-447C-9020-FA3ADBB8A3A9}"/>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78</xdr:row>
      <xdr:rowOff>390525</xdr:rowOff>
    </xdr:from>
    <xdr:ext cx="304800" cy="304800"/>
    <xdr:sp macro="" textlink="">
      <xdr:nvSpPr>
        <xdr:cNvPr id="76" name="AutoShape 5" descr="Álcool Étilico Hidratado 70° 1L TUPI">
          <a:extLst>
            <a:ext uri="{FF2B5EF4-FFF2-40B4-BE49-F238E27FC236}">
              <a16:creationId xmlns:a16="http://schemas.microsoft.com/office/drawing/2014/main" id="{7F79CF9A-E4B8-4F17-8411-8374D9D69E1D}"/>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71</xdr:row>
      <xdr:rowOff>390525</xdr:rowOff>
    </xdr:from>
    <xdr:ext cx="304800" cy="304800"/>
    <xdr:sp macro="" textlink="">
      <xdr:nvSpPr>
        <xdr:cNvPr id="77" name="AutoShape 5" descr="Álcool Étilico Hidratado 70° 1L TUPI">
          <a:extLst>
            <a:ext uri="{FF2B5EF4-FFF2-40B4-BE49-F238E27FC236}">
              <a16:creationId xmlns:a16="http://schemas.microsoft.com/office/drawing/2014/main" id="{28886949-DD1F-4845-8369-64C53EEEC8B6}"/>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72</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11AF447F-27A9-4BE5-B598-217C80BCD6E4}"/>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440376</xdr:colOff>
      <xdr:row>117</xdr:row>
      <xdr:rowOff>653143</xdr:rowOff>
    </xdr:from>
    <xdr:to>
      <xdr:col>18</xdr:col>
      <xdr:colOff>1507290</xdr:colOff>
      <xdr:row>118</xdr:row>
      <xdr:rowOff>139413</xdr:rowOff>
    </xdr:to>
    <xdr:sp macro="" textlink="">
      <xdr:nvSpPr>
        <xdr:cNvPr id="81" name="Seta: para a Esquerda 80">
          <a:extLst>
            <a:ext uri="{FF2B5EF4-FFF2-40B4-BE49-F238E27FC236}">
              <a16:creationId xmlns:a16="http://schemas.microsoft.com/office/drawing/2014/main" id="{C1CDDBBD-BD9D-4D24-B8BB-83869ED0FC4A}"/>
            </a:ext>
          </a:extLst>
        </xdr:cNvPr>
        <xdr:cNvSpPr/>
      </xdr:nvSpPr>
      <xdr:spPr>
        <a:xfrm rot="10800000">
          <a:off x="18238519" y="70240072"/>
          <a:ext cx="1066914" cy="1938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575211</xdr:colOff>
      <xdr:row>93</xdr:row>
      <xdr:rowOff>494804</xdr:rowOff>
    </xdr:from>
    <xdr:to>
      <xdr:col>18</xdr:col>
      <xdr:colOff>1642125</xdr:colOff>
      <xdr:row>94</xdr:row>
      <xdr:rowOff>104775</xdr:rowOff>
    </xdr:to>
    <xdr:sp macro="" textlink="">
      <xdr:nvSpPr>
        <xdr:cNvPr id="84" name="Seta: para a Esquerda 83">
          <a:extLst>
            <a:ext uri="{FF2B5EF4-FFF2-40B4-BE49-F238E27FC236}">
              <a16:creationId xmlns:a16="http://schemas.microsoft.com/office/drawing/2014/main" id="{B8A15A5B-BD26-4AA6-B509-4331AD71FCF8}"/>
            </a:ext>
          </a:extLst>
        </xdr:cNvPr>
        <xdr:cNvSpPr/>
      </xdr:nvSpPr>
      <xdr:spPr>
        <a:xfrm rot="10800000">
          <a:off x="18373354" y="5556291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504703</xdr:colOff>
      <xdr:row>83</xdr:row>
      <xdr:rowOff>425533</xdr:rowOff>
    </xdr:from>
    <xdr:to>
      <xdr:col>18</xdr:col>
      <xdr:colOff>1571617</xdr:colOff>
      <xdr:row>83</xdr:row>
      <xdr:rowOff>566183</xdr:rowOff>
    </xdr:to>
    <xdr:sp macro="" textlink="">
      <xdr:nvSpPr>
        <xdr:cNvPr id="85" name="Seta: para a Esquerda 84">
          <a:extLst>
            <a:ext uri="{FF2B5EF4-FFF2-40B4-BE49-F238E27FC236}">
              <a16:creationId xmlns:a16="http://schemas.microsoft.com/office/drawing/2014/main" id="{D10B39C7-84B4-4544-B283-C55AD18CEEB5}"/>
            </a:ext>
          </a:extLst>
        </xdr:cNvPr>
        <xdr:cNvSpPr/>
      </xdr:nvSpPr>
      <xdr:spPr>
        <a:xfrm rot="10800000">
          <a:off x="18302846" y="4979224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606136</xdr:colOff>
      <xdr:row>76</xdr:row>
      <xdr:rowOff>235033</xdr:rowOff>
    </xdr:from>
    <xdr:to>
      <xdr:col>18</xdr:col>
      <xdr:colOff>1673050</xdr:colOff>
      <xdr:row>76</xdr:row>
      <xdr:rowOff>375683</xdr:rowOff>
    </xdr:to>
    <xdr:sp macro="" textlink="">
      <xdr:nvSpPr>
        <xdr:cNvPr id="86" name="Seta: para a Esquerda 85">
          <a:extLst>
            <a:ext uri="{FF2B5EF4-FFF2-40B4-BE49-F238E27FC236}">
              <a16:creationId xmlns:a16="http://schemas.microsoft.com/office/drawing/2014/main" id="{5EBCCEC4-20D9-420E-984C-0A7690B936D0}"/>
            </a:ext>
          </a:extLst>
        </xdr:cNvPr>
        <xdr:cNvSpPr/>
      </xdr:nvSpPr>
      <xdr:spPr>
        <a:xfrm rot="10800000">
          <a:off x="18408361" y="38144533"/>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507175</xdr:colOff>
      <xdr:row>48</xdr:row>
      <xdr:rowOff>590056</xdr:rowOff>
    </xdr:from>
    <xdr:to>
      <xdr:col>18</xdr:col>
      <xdr:colOff>1574089</xdr:colOff>
      <xdr:row>49</xdr:row>
      <xdr:rowOff>50349</xdr:rowOff>
    </xdr:to>
    <xdr:sp macro="" textlink="">
      <xdr:nvSpPr>
        <xdr:cNvPr id="89" name="Seta: para a Esquerda 88">
          <a:extLst>
            <a:ext uri="{FF2B5EF4-FFF2-40B4-BE49-F238E27FC236}">
              <a16:creationId xmlns:a16="http://schemas.microsoft.com/office/drawing/2014/main" id="{186AEE5A-594F-4909-8B0A-74C856117BC0}"/>
            </a:ext>
          </a:extLst>
        </xdr:cNvPr>
        <xdr:cNvSpPr/>
      </xdr:nvSpPr>
      <xdr:spPr>
        <a:xfrm rot="10800000">
          <a:off x="18305318" y="2833502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397081</xdr:colOff>
      <xdr:row>42</xdr:row>
      <xdr:rowOff>179366</xdr:rowOff>
    </xdr:from>
    <xdr:to>
      <xdr:col>18</xdr:col>
      <xdr:colOff>1463995</xdr:colOff>
      <xdr:row>42</xdr:row>
      <xdr:rowOff>320016</xdr:rowOff>
    </xdr:to>
    <xdr:sp macro="" textlink="">
      <xdr:nvSpPr>
        <xdr:cNvPr id="90" name="Seta: para a Esquerda 89">
          <a:extLst>
            <a:ext uri="{FF2B5EF4-FFF2-40B4-BE49-F238E27FC236}">
              <a16:creationId xmlns:a16="http://schemas.microsoft.com/office/drawing/2014/main" id="{C4C27CDE-6AAA-4415-B797-9A0190430CEA}"/>
            </a:ext>
          </a:extLst>
        </xdr:cNvPr>
        <xdr:cNvSpPr/>
      </xdr:nvSpPr>
      <xdr:spPr>
        <a:xfrm rot="10800000">
          <a:off x="18195224" y="2404629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445324</xdr:colOff>
      <xdr:row>34</xdr:row>
      <xdr:rowOff>420585</xdr:rowOff>
    </xdr:from>
    <xdr:to>
      <xdr:col>18</xdr:col>
      <xdr:colOff>1512238</xdr:colOff>
      <xdr:row>34</xdr:row>
      <xdr:rowOff>561235</xdr:rowOff>
    </xdr:to>
    <xdr:sp macro="" textlink="">
      <xdr:nvSpPr>
        <xdr:cNvPr id="91" name="Seta: para a Esquerda 90">
          <a:extLst>
            <a:ext uri="{FF2B5EF4-FFF2-40B4-BE49-F238E27FC236}">
              <a16:creationId xmlns:a16="http://schemas.microsoft.com/office/drawing/2014/main" id="{643D8AE7-978B-4DCE-BB40-47AB1D09CB5F}"/>
            </a:ext>
          </a:extLst>
        </xdr:cNvPr>
        <xdr:cNvSpPr/>
      </xdr:nvSpPr>
      <xdr:spPr>
        <a:xfrm rot="10800000">
          <a:off x="18247549" y="1690836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457695</xdr:colOff>
      <xdr:row>25</xdr:row>
      <xdr:rowOff>684068</xdr:rowOff>
    </xdr:from>
    <xdr:to>
      <xdr:col>18</xdr:col>
      <xdr:colOff>1524609</xdr:colOff>
      <xdr:row>25</xdr:row>
      <xdr:rowOff>857249</xdr:rowOff>
    </xdr:to>
    <xdr:sp macro="" textlink="">
      <xdr:nvSpPr>
        <xdr:cNvPr id="92" name="Seta: para a Esquerda 91">
          <a:extLst>
            <a:ext uri="{FF2B5EF4-FFF2-40B4-BE49-F238E27FC236}">
              <a16:creationId xmlns:a16="http://schemas.microsoft.com/office/drawing/2014/main" id="{54E9296D-8368-42C2-9CBA-707BD392587F}"/>
            </a:ext>
          </a:extLst>
        </xdr:cNvPr>
        <xdr:cNvSpPr/>
      </xdr:nvSpPr>
      <xdr:spPr>
        <a:xfrm rot="10800000">
          <a:off x="18255838" y="11964389"/>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507176</xdr:colOff>
      <xdr:row>20</xdr:row>
      <xdr:rowOff>432955</xdr:rowOff>
    </xdr:from>
    <xdr:to>
      <xdr:col>18</xdr:col>
      <xdr:colOff>1574090</xdr:colOff>
      <xdr:row>20</xdr:row>
      <xdr:rowOff>573605</xdr:rowOff>
    </xdr:to>
    <xdr:sp macro="" textlink="">
      <xdr:nvSpPr>
        <xdr:cNvPr id="93" name="Seta: para a Esquerda 92">
          <a:extLst>
            <a:ext uri="{FF2B5EF4-FFF2-40B4-BE49-F238E27FC236}">
              <a16:creationId xmlns:a16="http://schemas.microsoft.com/office/drawing/2014/main" id="{E0AB667E-A20E-49AC-AFC3-C54C2D228F22}"/>
            </a:ext>
          </a:extLst>
        </xdr:cNvPr>
        <xdr:cNvSpPr/>
      </xdr:nvSpPr>
      <xdr:spPr>
        <a:xfrm rot="10800000">
          <a:off x="18309401" y="808153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193</xdr:row>
      <xdr:rowOff>0</xdr:rowOff>
    </xdr:from>
    <xdr:ext cx="304800" cy="378648"/>
    <xdr:sp macro="" textlink="">
      <xdr:nvSpPr>
        <xdr:cNvPr id="95" name="AutoShape 2" descr="Álcool Étilico Hidratado 70° 1L TUPI">
          <a:extLst>
            <a:ext uri="{FF2B5EF4-FFF2-40B4-BE49-F238E27FC236}">
              <a16:creationId xmlns:a16="http://schemas.microsoft.com/office/drawing/2014/main" id="{413943FE-060B-493F-8697-2B102A275E99}"/>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193</xdr:row>
      <xdr:rowOff>0</xdr:rowOff>
    </xdr:from>
    <xdr:ext cx="304800" cy="817022"/>
    <xdr:sp macro="" textlink="">
      <xdr:nvSpPr>
        <xdr:cNvPr id="96" name="AutoShape 3" descr="Álcool Étilico Hidratado 70° 1L TUPI">
          <a:extLst>
            <a:ext uri="{FF2B5EF4-FFF2-40B4-BE49-F238E27FC236}">
              <a16:creationId xmlns:a16="http://schemas.microsoft.com/office/drawing/2014/main" id="{28877EA2-7C63-43C7-B999-8C0E1E527FD4}"/>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193</xdr:row>
      <xdr:rowOff>0</xdr:rowOff>
    </xdr:from>
    <xdr:ext cx="304800" cy="817022"/>
    <xdr:sp macro="" textlink="">
      <xdr:nvSpPr>
        <xdr:cNvPr id="97" name="AutoShape 4" descr="Álcool Étilico Hidratado 70° 1L TUPI">
          <a:extLst>
            <a:ext uri="{FF2B5EF4-FFF2-40B4-BE49-F238E27FC236}">
              <a16:creationId xmlns:a16="http://schemas.microsoft.com/office/drawing/2014/main" id="{A96E07F8-DD87-47E7-8D03-31FFF038CB38}"/>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193</xdr:row>
      <xdr:rowOff>0</xdr:rowOff>
    </xdr:from>
    <xdr:ext cx="304800" cy="378648"/>
    <xdr:sp macro="" textlink="">
      <xdr:nvSpPr>
        <xdr:cNvPr id="98" name="AutoShape 5" descr="Álcool Étilico Hidratado 70° 1L TUPI">
          <a:extLst>
            <a:ext uri="{FF2B5EF4-FFF2-40B4-BE49-F238E27FC236}">
              <a16:creationId xmlns:a16="http://schemas.microsoft.com/office/drawing/2014/main" id="{85B27668-A385-462D-B982-D0B839A928F8}"/>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193</xdr:row>
      <xdr:rowOff>0</xdr:rowOff>
    </xdr:from>
    <xdr:ext cx="254934" cy="382458"/>
    <xdr:sp macro="" textlink="">
      <xdr:nvSpPr>
        <xdr:cNvPr id="99" name="AutoShape 6" descr="Álcool Étilico Hidratado 70° 1L TUPI">
          <a:extLst>
            <a:ext uri="{FF2B5EF4-FFF2-40B4-BE49-F238E27FC236}">
              <a16:creationId xmlns:a16="http://schemas.microsoft.com/office/drawing/2014/main" id="{49E29E59-52C4-496C-A024-D155A0123549}"/>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201</xdr:row>
      <xdr:rowOff>0</xdr:rowOff>
    </xdr:from>
    <xdr:ext cx="304800" cy="378648"/>
    <xdr:sp macro="" textlink="">
      <xdr:nvSpPr>
        <xdr:cNvPr id="100" name="AutoShape 2" descr="Álcool Étilico Hidratado 70° 1L TUPI">
          <a:extLst>
            <a:ext uri="{FF2B5EF4-FFF2-40B4-BE49-F238E27FC236}">
              <a16:creationId xmlns:a16="http://schemas.microsoft.com/office/drawing/2014/main" id="{1934EADE-E444-4BFD-9C71-9FC05AF98819}"/>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201</xdr:row>
      <xdr:rowOff>0</xdr:rowOff>
    </xdr:from>
    <xdr:ext cx="304800" cy="378648"/>
    <xdr:sp macro="" textlink="">
      <xdr:nvSpPr>
        <xdr:cNvPr id="101" name="AutoShape 5" descr="Álcool Étilico Hidratado 70° 1L TUPI">
          <a:extLst>
            <a:ext uri="{FF2B5EF4-FFF2-40B4-BE49-F238E27FC236}">
              <a16:creationId xmlns:a16="http://schemas.microsoft.com/office/drawing/2014/main" id="{6DC7548B-0F64-46AE-996C-C0F20522C278}"/>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201</xdr:row>
      <xdr:rowOff>0</xdr:rowOff>
    </xdr:from>
    <xdr:ext cx="254934" cy="382458"/>
    <xdr:sp macro="" textlink="">
      <xdr:nvSpPr>
        <xdr:cNvPr id="102" name="AutoShape 6" descr="Álcool Étilico Hidratado 70° 1L TUPI">
          <a:extLst>
            <a:ext uri="{FF2B5EF4-FFF2-40B4-BE49-F238E27FC236}">
              <a16:creationId xmlns:a16="http://schemas.microsoft.com/office/drawing/2014/main" id="{2117B014-FBDC-4AEE-BA59-6E901A87536E}"/>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94729</xdr:colOff>
      <xdr:row>204</xdr:row>
      <xdr:rowOff>242824</xdr:rowOff>
    </xdr:from>
    <xdr:to>
      <xdr:col>18</xdr:col>
      <xdr:colOff>1161643</xdr:colOff>
      <xdr:row>204</xdr:row>
      <xdr:rowOff>383474</xdr:rowOff>
    </xdr:to>
    <xdr:sp macro="" textlink="">
      <xdr:nvSpPr>
        <xdr:cNvPr id="103" name="Seta: para a Esquerda 102">
          <a:extLst>
            <a:ext uri="{FF2B5EF4-FFF2-40B4-BE49-F238E27FC236}">
              <a16:creationId xmlns:a16="http://schemas.microsoft.com/office/drawing/2014/main" id="{3161031F-9489-4D15-9617-18E00C2AC0EE}"/>
            </a:ext>
          </a:extLst>
        </xdr:cNvPr>
        <xdr:cNvSpPr/>
      </xdr:nvSpPr>
      <xdr:spPr>
        <a:xfrm rot="10800000">
          <a:off x="17892872" y="12813636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202</xdr:row>
      <xdr:rowOff>0</xdr:rowOff>
    </xdr:from>
    <xdr:ext cx="304800" cy="378648"/>
    <xdr:sp macro="" textlink="">
      <xdr:nvSpPr>
        <xdr:cNvPr id="104" name="AutoShape 2" descr="Álcool Étilico Hidratado 70° 1L TUPI">
          <a:extLst>
            <a:ext uri="{FF2B5EF4-FFF2-40B4-BE49-F238E27FC236}">
              <a16:creationId xmlns:a16="http://schemas.microsoft.com/office/drawing/2014/main" id="{92E67755-1332-488C-BA5B-7BBDE294CBCE}"/>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817022"/>
    <xdr:sp macro="" textlink="">
      <xdr:nvSpPr>
        <xdr:cNvPr id="105" name="AutoShape 3" descr="Álcool Étilico Hidratado 70° 1L TUPI">
          <a:extLst>
            <a:ext uri="{FF2B5EF4-FFF2-40B4-BE49-F238E27FC236}">
              <a16:creationId xmlns:a16="http://schemas.microsoft.com/office/drawing/2014/main" id="{D62AA083-BB56-4A13-AF57-9756A0AE2B22}"/>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817022"/>
    <xdr:sp macro="" textlink="">
      <xdr:nvSpPr>
        <xdr:cNvPr id="106" name="AutoShape 4" descr="Álcool Étilico Hidratado 70° 1L TUPI">
          <a:extLst>
            <a:ext uri="{FF2B5EF4-FFF2-40B4-BE49-F238E27FC236}">
              <a16:creationId xmlns:a16="http://schemas.microsoft.com/office/drawing/2014/main" id="{3740C0A2-9AD2-4D8A-B7F6-3FE44270EE0A}"/>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378648"/>
    <xdr:sp macro="" textlink="">
      <xdr:nvSpPr>
        <xdr:cNvPr id="107" name="AutoShape 5" descr="Álcool Étilico Hidratado 70° 1L TUPI">
          <a:extLst>
            <a:ext uri="{FF2B5EF4-FFF2-40B4-BE49-F238E27FC236}">
              <a16:creationId xmlns:a16="http://schemas.microsoft.com/office/drawing/2014/main" id="{31F97408-3156-4264-B73C-B11E964B016D}"/>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202</xdr:row>
      <xdr:rowOff>0</xdr:rowOff>
    </xdr:from>
    <xdr:ext cx="254934" cy="382458"/>
    <xdr:sp macro="" textlink="">
      <xdr:nvSpPr>
        <xdr:cNvPr id="108" name="AutoShape 6" descr="Álcool Étilico Hidratado 70° 1L TUPI">
          <a:extLst>
            <a:ext uri="{FF2B5EF4-FFF2-40B4-BE49-F238E27FC236}">
              <a16:creationId xmlns:a16="http://schemas.microsoft.com/office/drawing/2014/main" id="{4BAEEE31-19FC-407B-AC86-D35732D5BB35}"/>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206</xdr:row>
      <xdr:rowOff>0</xdr:rowOff>
    </xdr:from>
    <xdr:ext cx="304800" cy="378648"/>
    <xdr:sp macro="" textlink="">
      <xdr:nvSpPr>
        <xdr:cNvPr id="109" name="AutoShape 2" descr="Álcool Étilico Hidratado 70° 1L TUPI">
          <a:extLst>
            <a:ext uri="{FF2B5EF4-FFF2-40B4-BE49-F238E27FC236}">
              <a16:creationId xmlns:a16="http://schemas.microsoft.com/office/drawing/2014/main" id="{8D9AB008-813D-4504-AAE4-FF0A5A223478}"/>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206</xdr:row>
      <xdr:rowOff>0</xdr:rowOff>
    </xdr:from>
    <xdr:ext cx="304800" cy="378648"/>
    <xdr:sp macro="" textlink="">
      <xdr:nvSpPr>
        <xdr:cNvPr id="110" name="AutoShape 5" descr="Álcool Étilico Hidratado 70° 1L TUPI">
          <a:extLst>
            <a:ext uri="{FF2B5EF4-FFF2-40B4-BE49-F238E27FC236}">
              <a16:creationId xmlns:a16="http://schemas.microsoft.com/office/drawing/2014/main" id="{BBC4B243-C525-4410-BE65-D2EBA38CAAA5}"/>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206</xdr:row>
      <xdr:rowOff>0</xdr:rowOff>
    </xdr:from>
    <xdr:ext cx="254934" cy="382458"/>
    <xdr:sp macro="" textlink="">
      <xdr:nvSpPr>
        <xdr:cNvPr id="111" name="AutoShape 6" descr="Álcool Étilico Hidratado 70° 1L TUPI">
          <a:extLst>
            <a:ext uri="{FF2B5EF4-FFF2-40B4-BE49-F238E27FC236}">
              <a16:creationId xmlns:a16="http://schemas.microsoft.com/office/drawing/2014/main" id="{62209C8D-1F6C-4C0F-BD56-B35BD9F3EC86}"/>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378648"/>
    <xdr:sp macro="" textlink="">
      <xdr:nvSpPr>
        <xdr:cNvPr id="113" name="AutoShape 2" descr="Álcool Étilico Hidratado 70° 1L TUPI">
          <a:extLst>
            <a:ext uri="{FF2B5EF4-FFF2-40B4-BE49-F238E27FC236}">
              <a16:creationId xmlns:a16="http://schemas.microsoft.com/office/drawing/2014/main" id="{2BAA0F34-C656-4F2F-8FE2-4D0FDB04A26C}"/>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817022"/>
    <xdr:sp macro="" textlink="">
      <xdr:nvSpPr>
        <xdr:cNvPr id="114" name="AutoShape 3" descr="Álcool Étilico Hidratado 70° 1L TUPI">
          <a:extLst>
            <a:ext uri="{FF2B5EF4-FFF2-40B4-BE49-F238E27FC236}">
              <a16:creationId xmlns:a16="http://schemas.microsoft.com/office/drawing/2014/main" id="{39F9BF68-55DB-41C5-937B-9DF909A27B59}"/>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817022"/>
    <xdr:sp macro="" textlink="">
      <xdr:nvSpPr>
        <xdr:cNvPr id="115" name="AutoShape 4" descr="Álcool Étilico Hidratado 70° 1L TUPI">
          <a:extLst>
            <a:ext uri="{FF2B5EF4-FFF2-40B4-BE49-F238E27FC236}">
              <a16:creationId xmlns:a16="http://schemas.microsoft.com/office/drawing/2014/main" id="{612C4E3D-E299-477B-BD91-37D24320DF73}"/>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378648"/>
    <xdr:sp macro="" textlink="">
      <xdr:nvSpPr>
        <xdr:cNvPr id="116" name="AutoShape 5" descr="Álcool Étilico Hidratado 70° 1L TUPI">
          <a:extLst>
            <a:ext uri="{FF2B5EF4-FFF2-40B4-BE49-F238E27FC236}">
              <a16:creationId xmlns:a16="http://schemas.microsoft.com/office/drawing/2014/main" id="{A8FF025C-7203-4C5C-A750-E26238D9FEA2}"/>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207</xdr:row>
      <xdr:rowOff>0</xdr:rowOff>
    </xdr:from>
    <xdr:ext cx="254934" cy="382458"/>
    <xdr:sp macro="" textlink="">
      <xdr:nvSpPr>
        <xdr:cNvPr id="117" name="AutoShape 6" descr="Álcool Étilico Hidratado 70° 1L TUPI">
          <a:extLst>
            <a:ext uri="{FF2B5EF4-FFF2-40B4-BE49-F238E27FC236}">
              <a16:creationId xmlns:a16="http://schemas.microsoft.com/office/drawing/2014/main" id="{669399B0-6472-4FE7-9D1C-4EF048276292}"/>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378648"/>
    <xdr:sp macro="" textlink="">
      <xdr:nvSpPr>
        <xdr:cNvPr id="118" name="AutoShape 2" descr="Álcool Étilico Hidratado 70° 1L TUPI">
          <a:extLst>
            <a:ext uri="{FF2B5EF4-FFF2-40B4-BE49-F238E27FC236}">
              <a16:creationId xmlns:a16="http://schemas.microsoft.com/office/drawing/2014/main" id="{30A86A2C-2F7F-4A1D-8625-8685CCCD7667}"/>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378648"/>
    <xdr:sp macro="" textlink="">
      <xdr:nvSpPr>
        <xdr:cNvPr id="119" name="AutoShape 5" descr="Álcool Étilico Hidratado 70° 1L TUPI">
          <a:extLst>
            <a:ext uri="{FF2B5EF4-FFF2-40B4-BE49-F238E27FC236}">
              <a16:creationId xmlns:a16="http://schemas.microsoft.com/office/drawing/2014/main" id="{89D9E2B5-8D78-4DB6-B232-8F7E3CDB00C2}"/>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214</xdr:row>
      <xdr:rowOff>0</xdr:rowOff>
    </xdr:from>
    <xdr:ext cx="254934" cy="382458"/>
    <xdr:sp macro="" textlink="">
      <xdr:nvSpPr>
        <xdr:cNvPr id="120" name="AutoShape 6" descr="Álcool Étilico Hidratado 70° 1L TUPI">
          <a:extLst>
            <a:ext uri="{FF2B5EF4-FFF2-40B4-BE49-F238E27FC236}">
              <a16:creationId xmlns:a16="http://schemas.microsoft.com/office/drawing/2014/main" id="{9842B72D-63BD-4B13-AB5E-916467FA8EDF}"/>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447154</xdr:colOff>
      <xdr:row>209</xdr:row>
      <xdr:rowOff>45521</xdr:rowOff>
    </xdr:from>
    <xdr:to>
      <xdr:col>18</xdr:col>
      <xdr:colOff>1514068</xdr:colOff>
      <xdr:row>209</xdr:row>
      <xdr:rowOff>186171</xdr:rowOff>
    </xdr:to>
    <xdr:sp macro="" textlink="">
      <xdr:nvSpPr>
        <xdr:cNvPr id="121" name="Seta: para a Esquerda 120">
          <a:extLst>
            <a:ext uri="{FF2B5EF4-FFF2-40B4-BE49-F238E27FC236}">
              <a16:creationId xmlns:a16="http://schemas.microsoft.com/office/drawing/2014/main" id="{03937213-440A-4D5D-9E14-61FAC5BAC59E}"/>
            </a:ext>
          </a:extLst>
        </xdr:cNvPr>
        <xdr:cNvSpPr/>
      </xdr:nvSpPr>
      <xdr:spPr>
        <a:xfrm rot="10800000">
          <a:off x="18249379" y="13310024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214</xdr:row>
      <xdr:rowOff>0</xdr:rowOff>
    </xdr:from>
    <xdr:ext cx="304800" cy="378648"/>
    <xdr:sp macro="" textlink="">
      <xdr:nvSpPr>
        <xdr:cNvPr id="122" name="AutoShape 2" descr="Álcool Étilico Hidratado 70° 1L TUPI">
          <a:extLst>
            <a:ext uri="{FF2B5EF4-FFF2-40B4-BE49-F238E27FC236}">
              <a16:creationId xmlns:a16="http://schemas.microsoft.com/office/drawing/2014/main" id="{18A25615-D0BC-4E66-8D65-9E928C5139FA}"/>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817022"/>
    <xdr:sp macro="" textlink="">
      <xdr:nvSpPr>
        <xdr:cNvPr id="123" name="AutoShape 3" descr="Álcool Étilico Hidratado 70° 1L TUPI">
          <a:extLst>
            <a:ext uri="{FF2B5EF4-FFF2-40B4-BE49-F238E27FC236}">
              <a16:creationId xmlns:a16="http://schemas.microsoft.com/office/drawing/2014/main" id="{889DCBDF-8936-4D5A-B5DE-4C129891A77A}"/>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817022"/>
    <xdr:sp macro="" textlink="">
      <xdr:nvSpPr>
        <xdr:cNvPr id="124" name="AutoShape 4" descr="Álcool Étilico Hidratado 70° 1L TUPI">
          <a:extLst>
            <a:ext uri="{FF2B5EF4-FFF2-40B4-BE49-F238E27FC236}">
              <a16:creationId xmlns:a16="http://schemas.microsoft.com/office/drawing/2014/main" id="{B5DA737A-27E6-4656-9AE1-2C9A6882E7FB}"/>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378648"/>
    <xdr:sp macro="" textlink="">
      <xdr:nvSpPr>
        <xdr:cNvPr id="125" name="AutoShape 5" descr="Álcool Étilico Hidratado 70° 1L TUPI">
          <a:extLst>
            <a:ext uri="{FF2B5EF4-FFF2-40B4-BE49-F238E27FC236}">
              <a16:creationId xmlns:a16="http://schemas.microsoft.com/office/drawing/2014/main" id="{BF3C3712-C08E-4A2D-9556-542EDE240C40}"/>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214</xdr:row>
      <xdr:rowOff>0</xdr:rowOff>
    </xdr:from>
    <xdr:ext cx="254934" cy="382458"/>
    <xdr:sp macro="" textlink="">
      <xdr:nvSpPr>
        <xdr:cNvPr id="126" name="AutoShape 6" descr="Álcool Étilico Hidratado 70° 1L TUPI">
          <a:extLst>
            <a:ext uri="{FF2B5EF4-FFF2-40B4-BE49-F238E27FC236}">
              <a16:creationId xmlns:a16="http://schemas.microsoft.com/office/drawing/2014/main" id="{B1FC0719-AEE7-4884-A726-A718EA444793}"/>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378648"/>
    <xdr:sp macro="" textlink="">
      <xdr:nvSpPr>
        <xdr:cNvPr id="127" name="AutoShape 2" descr="Álcool Étilico Hidratado 70° 1L TUPI">
          <a:extLst>
            <a:ext uri="{FF2B5EF4-FFF2-40B4-BE49-F238E27FC236}">
              <a16:creationId xmlns:a16="http://schemas.microsoft.com/office/drawing/2014/main" id="{1F78343E-6E85-4C1E-B254-34F79DC735C1}"/>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214</xdr:row>
      <xdr:rowOff>0</xdr:rowOff>
    </xdr:from>
    <xdr:ext cx="304800" cy="378648"/>
    <xdr:sp macro="" textlink="">
      <xdr:nvSpPr>
        <xdr:cNvPr id="128" name="AutoShape 5" descr="Álcool Étilico Hidratado 70° 1L TUPI">
          <a:extLst>
            <a:ext uri="{FF2B5EF4-FFF2-40B4-BE49-F238E27FC236}">
              <a16:creationId xmlns:a16="http://schemas.microsoft.com/office/drawing/2014/main" id="{D5216BC0-D5C6-4439-A689-69D85ECB6186}"/>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214</xdr:row>
      <xdr:rowOff>0</xdr:rowOff>
    </xdr:from>
    <xdr:ext cx="254934" cy="382458"/>
    <xdr:sp macro="" textlink="">
      <xdr:nvSpPr>
        <xdr:cNvPr id="129" name="AutoShape 6" descr="Álcool Étilico Hidratado 70° 1L TUPI">
          <a:extLst>
            <a:ext uri="{FF2B5EF4-FFF2-40B4-BE49-F238E27FC236}">
              <a16:creationId xmlns:a16="http://schemas.microsoft.com/office/drawing/2014/main" id="{181FB1A5-F8BD-4DC1-B58A-B582EA0F15A0}"/>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476250</xdr:colOff>
      <xdr:row>57</xdr:row>
      <xdr:rowOff>462643</xdr:rowOff>
    </xdr:from>
    <xdr:to>
      <xdr:col>18</xdr:col>
      <xdr:colOff>1543164</xdr:colOff>
      <xdr:row>58</xdr:row>
      <xdr:rowOff>72615</xdr:rowOff>
    </xdr:to>
    <xdr:sp macro="" textlink="">
      <xdr:nvSpPr>
        <xdr:cNvPr id="130" name="Seta: para a Esquerda 129">
          <a:extLst>
            <a:ext uri="{FF2B5EF4-FFF2-40B4-BE49-F238E27FC236}">
              <a16:creationId xmlns:a16="http://schemas.microsoft.com/office/drawing/2014/main" id="{FC004311-26DB-4775-AB8E-E18DF2A78209}"/>
            </a:ext>
          </a:extLst>
        </xdr:cNvPr>
        <xdr:cNvSpPr/>
      </xdr:nvSpPr>
      <xdr:spPr>
        <a:xfrm rot="10800000">
          <a:off x="18274393" y="3378653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476250</xdr:colOff>
      <xdr:row>66</xdr:row>
      <xdr:rowOff>503464</xdr:rowOff>
    </xdr:from>
    <xdr:to>
      <xdr:col>18</xdr:col>
      <xdr:colOff>1543164</xdr:colOff>
      <xdr:row>66</xdr:row>
      <xdr:rowOff>644114</xdr:rowOff>
    </xdr:to>
    <xdr:sp macro="" textlink="">
      <xdr:nvSpPr>
        <xdr:cNvPr id="131" name="Seta: para a Esquerda 130">
          <a:extLst>
            <a:ext uri="{FF2B5EF4-FFF2-40B4-BE49-F238E27FC236}">
              <a16:creationId xmlns:a16="http://schemas.microsoft.com/office/drawing/2014/main" id="{5A8DF62B-190D-4A73-B344-291030778C20}"/>
            </a:ext>
          </a:extLst>
        </xdr:cNvPr>
        <xdr:cNvSpPr/>
      </xdr:nvSpPr>
      <xdr:spPr>
        <a:xfrm rot="10800000">
          <a:off x="18274393" y="38943643"/>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381000</xdr:colOff>
      <xdr:row>194</xdr:row>
      <xdr:rowOff>54428</xdr:rowOff>
    </xdr:from>
    <xdr:to>
      <xdr:col>18</xdr:col>
      <xdr:colOff>1447914</xdr:colOff>
      <xdr:row>194</xdr:row>
      <xdr:rowOff>195078</xdr:rowOff>
    </xdr:to>
    <xdr:sp macro="" textlink="">
      <xdr:nvSpPr>
        <xdr:cNvPr id="132" name="Seta: para a Esquerda 131">
          <a:extLst>
            <a:ext uri="{FF2B5EF4-FFF2-40B4-BE49-F238E27FC236}">
              <a16:creationId xmlns:a16="http://schemas.microsoft.com/office/drawing/2014/main" id="{526A9A7D-A172-4FAB-87EA-3661CA3C885B}"/>
            </a:ext>
          </a:extLst>
        </xdr:cNvPr>
        <xdr:cNvSpPr/>
      </xdr:nvSpPr>
      <xdr:spPr>
        <a:xfrm rot="10800000">
          <a:off x="18179143" y="12085864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367392</xdr:colOff>
      <xdr:row>189</xdr:row>
      <xdr:rowOff>190500</xdr:rowOff>
    </xdr:from>
    <xdr:to>
      <xdr:col>18</xdr:col>
      <xdr:colOff>1434306</xdr:colOff>
      <xdr:row>189</xdr:row>
      <xdr:rowOff>331150</xdr:rowOff>
    </xdr:to>
    <xdr:sp macro="" textlink="">
      <xdr:nvSpPr>
        <xdr:cNvPr id="133" name="Seta: para a Esquerda 132">
          <a:extLst>
            <a:ext uri="{FF2B5EF4-FFF2-40B4-BE49-F238E27FC236}">
              <a16:creationId xmlns:a16="http://schemas.microsoft.com/office/drawing/2014/main" id="{95B60AAC-E265-486B-91C2-AF5523FB38CC}"/>
            </a:ext>
          </a:extLst>
        </xdr:cNvPr>
        <xdr:cNvSpPr/>
      </xdr:nvSpPr>
      <xdr:spPr>
        <a:xfrm rot="10800000">
          <a:off x="18165535" y="11789228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353786</xdr:colOff>
      <xdr:row>183</xdr:row>
      <xdr:rowOff>190500</xdr:rowOff>
    </xdr:from>
    <xdr:to>
      <xdr:col>18</xdr:col>
      <xdr:colOff>1420700</xdr:colOff>
      <xdr:row>183</xdr:row>
      <xdr:rowOff>331150</xdr:rowOff>
    </xdr:to>
    <xdr:sp macro="" textlink="">
      <xdr:nvSpPr>
        <xdr:cNvPr id="134" name="Seta: para a Esquerda 133">
          <a:extLst>
            <a:ext uri="{FF2B5EF4-FFF2-40B4-BE49-F238E27FC236}">
              <a16:creationId xmlns:a16="http://schemas.microsoft.com/office/drawing/2014/main" id="{5021515F-F89B-4723-8315-C136349F9A00}"/>
            </a:ext>
          </a:extLst>
        </xdr:cNvPr>
        <xdr:cNvSpPr/>
      </xdr:nvSpPr>
      <xdr:spPr>
        <a:xfrm rot="10800000">
          <a:off x="18151929" y="11408228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367393</xdr:colOff>
      <xdr:row>176</xdr:row>
      <xdr:rowOff>367393</xdr:rowOff>
    </xdr:from>
    <xdr:to>
      <xdr:col>18</xdr:col>
      <xdr:colOff>1434307</xdr:colOff>
      <xdr:row>176</xdr:row>
      <xdr:rowOff>508043</xdr:rowOff>
    </xdr:to>
    <xdr:sp macro="" textlink="">
      <xdr:nvSpPr>
        <xdr:cNvPr id="135" name="Seta: para a Esquerda 134">
          <a:extLst>
            <a:ext uri="{FF2B5EF4-FFF2-40B4-BE49-F238E27FC236}">
              <a16:creationId xmlns:a16="http://schemas.microsoft.com/office/drawing/2014/main" id="{8ACAD22E-66CF-4079-A74E-889D52B687AF}"/>
            </a:ext>
          </a:extLst>
        </xdr:cNvPr>
        <xdr:cNvSpPr/>
      </xdr:nvSpPr>
      <xdr:spPr>
        <a:xfrm rot="10800000">
          <a:off x="18165536" y="109496679"/>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489857</xdr:colOff>
      <xdr:row>167</xdr:row>
      <xdr:rowOff>208685</xdr:rowOff>
    </xdr:from>
    <xdr:to>
      <xdr:col>18</xdr:col>
      <xdr:colOff>1556771</xdr:colOff>
      <xdr:row>167</xdr:row>
      <xdr:rowOff>381000</xdr:rowOff>
    </xdr:to>
    <xdr:sp macro="" textlink="">
      <xdr:nvSpPr>
        <xdr:cNvPr id="136" name="Seta: para a Esquerda 135">
          <a:extLst>
            <a:ext uri="{FF2B5EF4-FFF2-40B4-BE49-F238E27FC236}">
              <a16:creationId xmlns:a16="http://schemas.microsoft.com/office/drawing/2014/main" id="{5971ABE3-9558-4D36-9769-E3836BB0DCF8}"/>
            </a:ext>
          </a:extLst>
        </xdr:cNvPr>
        <xdr:cNvSpPr/>
      </xdr:nvSpPr>
      <xdr:spPr>
        <a:xfrm rot="10800000" flipV="1">
          <a:off x="18288000" y="103405256"/>
          <a:ext cx="1066914" cy="17231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353786</xdr:colOff>
      <xdr:row>160</xdr:row>
      <xdr:rowOff>204107</xdr:rowOff>
    </xdr:from>
    <xdr:to>
      <xdr:col>18</xdr:col>
      <xdr:colOff>1420700</xdr:colOff>
      <xdr:row>160</xdr:row>
      <xdr:rowOff>344757</xdr:rowOff>
    </xdr:to>
    <xdr:sp macro="" textlink="">
      <xdr:nvSpPr>
        <xdr:cNvPr id="137" name="Seta: para a Esquerda 136">
          <a:extLst>
            <a:ext uri="{FF2B5EF4-FFF2-40B4-BE49-F238E27FC236}">
              <a16:creationId xmlns:a16="http://schemas.microsoft.com/office/drawing/2014/main" id="{2DC80A70-7D61-4125-96A9-FCA3099A8AA8}"/>
            </a:ext>
          </a:extLst>
        </xdr:cNvPr>
        <xdr:cNvSpPr/>
      </xdr:nvSpPr>
      <xdr:spPr>
        <a:xfrm rot="10800000">
          <a:off x="18151929" y="9871982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435429</xdr:colOff>
      <xdr:row>151</xdr:row>
      <xdr:rowOff>190500</xdr:rowOff>
    </xdr:from>
    <xdr:to>
      <xdr:col>18</xdr:col>
      <xdr:colOff>1502343</xdr:colOff>
      <xdr:row>151</xdr:row>
      <xdr:rowOff>331150</xdr:rowOff>
    </xdr:to>
    <xdr:sp macro="" textlink="">
      <xdr:nvSpPr>
        <xdr:cNvPr id="138" name="Seta: para a Esquerda 137">
          <a:extLst>
            <a:ext uri="{FF2B5EF4-FFF2-40B4-BE49-F238E27FC236}">
              <a16:creationId xmlns:a16="http://schemas.microsoft.com/office/drawing/2014/main" id="{10C1A1BC-7A15-4A10-9F08-093A179CFE01}"/>
            </a:ext>
          </a:extLst>
        </xdr:cNvPr>
        <xdr:cNvSpPr/>
      </xdr:nvSpPr>
      <xdr:spPr>
        <a:xfrm rot="10800000">
          <a:off x="18233572" y="9246053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476250</xdr:colOff>
      <xdr:row>144</xdr:row>
      <xdr:rowOff>285750</xdr:rowOff>
    </xdr:from>
    <xdr:to>
      <xdr:col>18</xdr:col>
      <xdr:colOff>1543164</xdr:colOff>
      <xdr:row>144</xdr:row>
      <xdr:rowOff>426400</xdr:rowOff>
    </xdr:to>
    <xdr:sp macro="" textlink="">
      <xdr:nvSpPr>
        <xdr:cNvPr id="139" name="Seta: para a Esquerda 138">
          <a:extLst>
            <a:ext uri="{FF2B5EF4-FFF2-40B4-BE49-F238E27FC236}">
              <a16:creationId xmlns:a16="http://schemas.microsoft.com/office/drawing/2014/main" id="{97218FEA-8B48-410B-A6B7-7438E2623ACB}"/>
            </a:ext>
          </a:extLst>
        </xdr:cNvPr>
        <xdr:cNvSpPr/>
      </xdr:nvSpPr>
      <xdr:spPr>
        <a:xfrm rot="10800000">
          <a:off x="18274393" y="8802460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639536</xdr:colOff>
      <xdr:row>135</xdr:row>
      <xdr:rowOff>340179</xdr:rowOff>
    </xdr:from>
    <xdr:to>
      <xdr:col>18</xdr:col>
      <xdr:colOff>1706450</xdr:colOff>
      <xdr:row>135</xdr:row>
      <xdr:rowOff>480829</xdr:rowOff>
    </xdr:to>
    <xdr:sp macro="" textlink="">
      <xdr:nvSpPr>
        <xdr:cNvPr id="140" name="Seta: para a Esquerda 139">
          <a:extLst>
            <a:ext uri="{FF2B5EF4-FFF2-40B4-BE49-F238E27FC236}">
              <a16:creationId xmlns:a16="http://schemas.microsoft.com/office/drawing/2014/main" id="{888FAC0C-D0C8-4B5B-9C77-C62FEB679AB2}"/>
            </a:ext>
          </a:extLst>
        </xdr:cNvPr>
        <xdr:cNvSpPr/>
      </xdr:nvSpPr>
      <xdr:spPr>
        <a:xfrm rot="10800000">
          <a:off x="18437679" y="8192860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530679</xdr:colOff>
      <xdr:row>126</xdr:row>
      <xdr:rowOff>258536</xdr:rowOff>
    </xdr:from>
    <xdr:to>
      <xdr:col>18</xdr:col>
      <xdr:colOff>1597593</xdr:colOff>
      <xdr:row>126</xdr:row>
      <xdr:rowOff>399186</xdr:rowOff>
    </xdr:to>
    <xdr:sp macro="" textlink="">
      <xdr:nvSpPr>
        <xdr:cNvPr id="141" name="Seta: para a Esquerda 140">
          <a:extLst>
            <a:ext uri="{FF2B5EF4-FFF2-40B4-BE49-F238E27FC236}">
              <a16:creationId xmlns:a16="http://schemas.microsoft.com/office/drawing/2014/main" id="{8D9722CC-392B-43F6-98E2-5F452132AA10}"/>
            </a:ext>
          </a:extLst>
        </xdr:cNvPr>
        <xdr:cNvSpPr/>
      </xdr:nvSpPr>
      <xdr:spPr>
        <a:xfrm rot="10800000">
          <a:off x="18328822" y="7591425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381000</xdr:colOff>
      <xdr:row>109</xdr:row>
      <xdr:rowOff>435428</xdr:rowOff>
    </xdr:from>
    <xdr:to>
      <xdr:col>18</xdr:col>
      <xdr:colOff>1447914</xdr:colOff>
      <xdr:row>109</xdr:row>
      <xdr:rowOff>576078</xdr:rowOff>
    </xdr:to>
    <xdr:sp macro="" textlink="">
      <xdr:nvSpPr>
        <xdr:cNvPr id="142" name="Seta: para a Esquerda 141">
          <a:extLst>
            <a:ext uri="{FF2B5EF4-FFF2-40B4-BE49-F238E27FC236}">
              <a16:creationId xmlns:a16="http://schemas.microsoft.com/office/drawing/2014/main" id="{9D269C72-B23C-4F2E-B6C6-E5AB877E9278}"/>
            </a:ext>
          </a:extLst>
        </xdr:cNvPr>
        <xdr:cNvSpPr/>
      </xdr:nvSpPr>
      <xdr:spPr>
        <a:xfrm rot="10800000">
          <a:off x="18179143" y="64865249"/>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18</xdr:col>
      <xdr:colOff>394607</xdr:colOff>
      <xdr:row>101</xdr:row>
      <xdr:rowOff>476250</xdr:rowOff>
    </xdr:from>
    <xdr:to>
      <xdr:col>18</xdr:col>
      <xdr:colOff>1461521</xdr:colOff>
      <xdr:row>101</xdr:row>
      <xdr:rowOff>616900</xdr:rowOff>
    </xdr:to>
    <xdr:sp macro="" textlink="">
      <xdr:nvSpPr>
        <xdr:cNvPr id="143" name="Seta: para a Esquerda 142">
          <a:extLst>
            <a:ext uri="{FF2B5EF4-FFF2-40B4-BE49-F238E27FC236}">
              <a16:creationId xmlns:a16="http://schemas.microsoft.com/office/drawing/2014/main" id="{1DFEA106-8BB9-49CA-8C3F-3EEA76A413FC}"/>
            </a:ext>
          </a:extLst>
        </xdr:cNvPr>
        <xdr:cNvSpPr/>
      </xdr:nvSpPr>
      <xdr:spPr>
        <a:xfrm rot="10800000">
          <a:off x="18192750" y="5973535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leroymerlin.com.br/primer-manta-vedacit-18l-preta-vedacit_8700640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ikadistribuidora.com.br/missao-visao-e-valores/%20%20%20%20%20%20%20%20%20%20%20%20%20%20%20%20%20%20%20%20%20%20%20Acesso:%2014/12/2023,%20&#224;s%2014h"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loja.quintalcoletivo.com.b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ifood.com.br/delivery/brasilia-df/bolos-do-flavio---asa-norte-asa-norte/66c81748-1fa2-4946-9efa-f29c28164ab7Acesso%20em%2027/06/2023%20&#224;s%2016:30h" TargetMode="External"/><Relationship Id="rId7" Type="http://schemas.openxmlformats.org/officeDocument/2006/relationships/drawing" Target="../drawings/drawing9.xml"/><Relationship Id="rId2" Type="http://schemas.openxmlformats.org/officeDocument/2006/relationships/hyperlink" Target="https://www.ifood.com.br/delivery/brasilia-df/bolos-do-flavio---asa-norte-asa-norte/66c81748-1fa2-4946-9efa-f29c28164ab7Acesso%20em%2027/06/2023%20&#224;s%2016:30h" TargetMode="External"/><Relationship Id="rId1" Type="http://schemas.openxmlformats.org/officeDocument/2006/relationships/hyperlink" Target="https://www.ifood.com.br/delivery/brasilia-df/bolos-do-flavio---asa-norte-asa-norte/66c81748-1fa2-4946-9efa-f29c28164ab7Acesso%20em%2027/06/2023%20&#224;s%2016:30h" TargetMode="External"/><Relationship Id="rId6" Type="http://schemas.openxmlformats.org/officeDocument/2006/relationships/printerSettings" Target="../printerSettings/printerSettings9.bin"/><Relationship Id="rId5" Type="http://schemas.openxmlformats.org/officeDocument/2006/relationships/hyperlink" Target="https://www.ifood.com.br/delivery/brasilia-df/bolos-do-flavio---asa-norte-asa-norte/66c81748-1fa2-4946-9efa-f29c28164ab7Acesso%20em%2027/06/2023%20&#224;s%2016:30h" TargetMode="External"/><Relationship Id="rId4" Type="http://schemas.openxmlformats.org/officeDocument/2006/relationships/hyperlink" Target="https://www.ifood.com.br/delivery/brasilia-df/bolos-do-flavio---asa-norte-asa-norte/66c81748-1fa2-4946-9efa-f29c28164ab7Acesso%20em%2027/06/2023%20&#224;s%2016:30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0CCD6-B18A-4C40-BC45-72DFD0683E05}">
  <sheetPr>
    <tabColor theme="4" tint="-0.249977111117893"/>
  </sheetPr>
  <dimension ref="A1:AL41"/>
  <sheetViews>
    <sheetView showGridLines="0" topLeftCell="A10" zoomScale="68" zoomScaleNormal="68" workbookViewId="0">
      <selection activeCell="Q16" sqref="Q16:Q19"/>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41.5703125" style="13" customWidth="1"/>
    <col min="7" max="7" width="13.85546875" style="13" customWidth="1"/>
    <col min="8" max="8" width="35.28515625" style="13" customWidth="1"/>
    <col min="9" max="9" width="6.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4</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1</v>
      </c>
      <c r="B16" s="419"/>
      <c r="C16" s="421" t="s">
        <v>90</v>
      </c>
      <c r="D16" s="423" t="s">
        <v>81</v>
      </c>
      <c r="E16" s="425">
        <v>2</v>
      </c>
      <c r="F16" s="139" t="s">
        <v>91</v>
      </c>
      <c r="G16" s="140" t="s">
        <v>85</v>
      </c>
      <c r="H16" s="146" t="s">
        <v>511</v>
      </c>
      <c r="I16" s="106" t="s">
        <v>79</v>
      </c>
      <c r="J16" s="188">
        <v>14.43</v>
      </c>
      <c r="K16" s="427">
        <f>AVERAGE(J16:J19)</f>
        <v>16.612500000000001</v>
      </c>
      <c r="L16" s="430">
        <f>K16*1.25</f>
        <v>20.765625</v>
      </c>
      <c r="M16" s="430">
        <f>K16*0.75</f>
        <v>12.459375000000001</v>
      </c>
      <c r="N16" s="95" t="str">
        <f>IF(J16&gt;L$16,"EXCESSIVAMENTE ELEVADO",IF(J16&lt;M$16,"INEXEQUÍVEL","VÁLIDO"))</f>
        <v>VÁLIDO</v>
      </c>
      <c r="O16" s="46"/>
      <c r="P16" s="82"/>
      <c r="Q16" s="403">
        <f>TRUNC(AVERAGE(J16:J18,2))</f>
        <v>11</v>
      </c>
      <c r="R16" s="403">
        <f>E16*Q16</f>
        <v>22</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41" t="s">
        <v>92</v>
      </c>
      <c r="G17" s="142" t="s">
        <v>85</v>
      </c>
      <c r="H17" s="102" t="s">
        <v>104</v>
      </c>
      <c r="I17" s="106" t="s">
        <v>80</v>
      </c>
      <c r="J17" s="189">
        <v>15.85</v>
      </c>
      <c r="K17" s="428"/>
      <c r="L17" s="431"/>
      <c r="M17" s="431"/>
      <c r="N17" s="95" t="str">
        <f>IF(J17&gt;L$16,"EXCESSIVAMENTE ELEVADO",IF(J17&lt;M$16,"INEXEQUÍVEL","VÁLIDO"))</f>
        <v>VÁLIDO</v>
      </c>
      <c r="O17" s="46"/>
      <c r="P17" s="82"/>
      <c r="Q17" s="404"/>
      <c r="R17" s="404"/>
      <c r="T17" s="74" t="s">
        <v>4</v>
      </c>
      <c r="U17" s="75" t="s">
        <v>63</v>
      </c>
      <c r="V17" s="76" t="s">
        <v>64</v>
      </c>
      <c r="W17" s="75" t="s">
        <v>65</v>
      </c>
      <c r="X17" s="77" t="s">
        <v>15</v>
      </c>
      <c r="Y17" s="78">
        <v>0.25</v>
      </c>
      <c r="Z17" s="79">
        <v>0.75</v>
      </c>
      <c r="AB17" s="44"/>
      <c r="AC17" s="107"/>
      <c r="AD17" s="107"/>
      <c r="AE17" s="107"/>
      <c r="AF17" s="107"/>
      <c r="AG17" s="107"/>
      <c r="AH17" s="107"/>
      <c r="AI17" s="107"/>
      <c r="AJ17" s="107"/>
      <c r="AK17" s="111"/>
      <c r="AL17" s="28"/>
    </row>
    <row r="18" spans="1:38" ht="61.9" customHeight="1" x14ac:dyDescent="0.25">
      <c r="A18" s="420"/>
      <c r="B18" s="420"/>
      <c r="C18" s="422"/>
      <c r="D18" s="424"/>
      <c r="E18" s="426"/>
      <c r="F18" s="143" t="s">
        <v>93</v>
      </c>
      <c r="G18" s="144" t="s">
        <v>94</v>
      </c>
      <c r="H18" s="146" t="s">
        <v>96</v>
      </c>
      <c r="I18" s="106" t="s">
        <v>403</v>
      </c>
      <c r="J18" s="148">
        <v>14.99</v>
      </c>
      <c r="K18" s="428"/>
      <c r="L18" s="431"/>
      <c r="M18" s="431"/>
      <c r="N18" s="95" t="str">
        <f t="shared" ref="N18:N19" si="0">IF(J18&gt;L$16,"EXCESSIVAMENTE ELEVADO",IF(J18&lt;M$16,"INEXEQUÍVEL","VÁLIDO"))</f>
        <v>VÁLIDO</v>
      </c>
      <c r="O18" s="46"/>
      <c r="P18" s="82"/>
      <c r="Q18" s="404"/>
      <c r="R18" s="404"/>
      <c r="T18" s="130"/>
      <c r="U18" s="131"/>
      <c r="V18" s="132"/>
      <c r="W18" s="131"/>
      <c r="X18" s="133"/>
      <c r="Y18" s="78"/>
      <c r="Z18" s="79"/>
      <c r="AB18" s="44"/>
      <c r="AC18" s="107"/>
      <c r="AD18" s="107"/>
      <c r="AE18" s="107"/>
      <c r="AF18" s="107"/>
      <c r="AG18" s="107"/>
      <c r="AH18" s="107"/>
      <c r="AI18" s="107"/>
      <c r="AJ18" s="107"/>
      <c r="AK18" s="111"/>
      <c r="AL18" s="28"/>
    </row>
    <row r="19" spans="1:38" ht="61.9" customHeight="1" thickBot="1" x14ac:dyDescent="0.3">
      <c r="A19" s="420"/>
      <c r="B19" s="420"/>
      <c r="C19" s="422"/>
      <c r="D19" s="424"/>
      <c r="E19" s="426"/>
      <c r="F19" s="145" t="s">
        <v>95</v>
      </c>
      <c r="G19" s="144" t="s">
        <v>94</v>
      </c>
      <c r="H19" s="147" t="s">
        <v>97</v>
      </c>
      <c r="I19" s="106" t="s">
        <v>79</v>
      </c>
      <c r="J19" s="148">
        <v>21.18</v>
      </c>
      <c r="K19" s="428"/>
      <c r="L19" s="431"/>
      <c r="M19" s="431"/>
      <c r="N19" s="95" t="str">
        <f t="shared" si="0"/>
        <v>EXCESSIVAMENTE ELEVADO</v>
      </c>
      <c r="O19" s="46">
        <f>(J19-K16)/K16</f>
        <v>0.27494356659142205</v>
      </c>
      <c r="P19" s="86" t="s">
        <v>537</v>
      </c>
      <c r="Q19" s="404"/>
      <c r="R19" s="404"/>
      <c r="T19" s="67">
        <f>AVERAGE(J16:J18)</f>
        <v>15.090000000000002</v>
      </c>
      <c r="U19" s="68">
        <f>_xlfn.STDEV.S(J16:J18)</f>
        <v>0.71526218968990651</v>
      </c>
      <c r="V19" s="69">
        <f>U19/T19</f>
        <v>4.7399747494360933E-2</v>
      </c>
      <c r="W19" s="70" t="str">
        <f>IF(V19&gt;25,"MEDIANA;","MÉDIA")</f>
        <v>MÉDIA</v>
      </c>
      <c r="X19" s="71">
        <f>MIN(J16:J18)</f>
        <v>14.43</v>
      </c>
      <c r="Y19" s="80" t="s">
        <v>70</v>
      </c>
      <c r="Z19" s="81" t="s">
        <v>71</v>
      </c>
      <c r="AB19" s="44"/>
      <c r="AC19" s="107"/>
      <c r="AD19" s="107"/>
      <c r="AE19" s="107"/>
      <c r="AF19" s="107"/>
      <c r="AG19" s="107"/>
      <c r="AH19" s="107"/>
      <c r="AI19" s="107"/>
      <c r="AJ19" s="107"/>
      <c r="AK19" s="111"/>
      <c r="AL19" s="28"/>
    </row>
    <row r="20" spans="1:38" s="20" customFormat="1" ht="21.75" customHeight="1" thickBot="1" x14ac:dyDescent="0.3">
      <c r="A20" s="395"/>
      <c r="B20" s="396"/>
      <c r="C20" s="396"/>
      <c r="D20" s="396"/>
      <c r="E20" s="396"/>
      <c r="F20" s="396"/>
      <c r="G20" s="396"/>
      <c r="H20" s="396"/>
      <c r="I20" s="396"/>
      <c r="J20" s="396"/>
      <c r="K20" s="396"/>
      <c r="L20" s="396"/>
      <c r="M20" s="396"/>
      <c r="N20" s="396"/>
      <c r="O20" s="396"/>
      <c r="P20" s="396"/>
      <c r="Q20" s="396"/>
      <c r="R20" s="87"/>
      <c r="V20" s="40"/>
      <c r="AB20" s="433"/>
      <c r="AC20" s="433"/>
      <c r="AD20" s="433"/>
      <c r="AE20" s="433"/>
      <c r="AF20" s="433"/>
      <c r="AG20" s="433"/>
      <c r="AH20" s="433"/>
      <c r="AI20" s="433"/>
      <c r="AJ20" s="433"/>
      <c r="AK20" s="433"/>
      <c r="AL20" s="91"/>
    </row>
    <row r="21" spans="1:38" ht="72" customHeight="1" x14ac:dyDescent="0.25">
      <c r="A21" s="419">
        <v>2</v>
      </c>
      <c r="B21" s="419"/>
      <c r="C21" s="421" t="s">
        <v>98</v>
      </c>
      <c r="D21" s="423" t="s">
        <v>81</v>
      </c>
      <c r="E21" s="425">
        <v>15</v>
      </c>
      <c r="F21" s="149" t="s">
        <v>99</v>
      </c>
      <c r="G21" s="150" t="s">
        <v>85</v>
      </c>
      <c r="H21" s="150" t="s">
        <v>103</v>
      </c>
      <c r="I21" s="106" t="s">
        <v>80</v>
      </c>
      <c r="J21" s="187">
        <v>5.46</v>
      </c>
      <c r="K21" s="427">
        <f>AVERAGE(J21:J25)</f>
        <v>11.757999999999999</v>
      </c>
      <c r="L21" s="430">
        <f>K21*1.25</f>
        <v>14.697499999999998</v>
      </c>
      <c r="M21" s="430">
        <f>K21*0.75</f>
        <v>8.8185000000000002</v>
      </c>
      <c r="N21" s="57" t="str">
        <f>IF(J21&gt;L$21,"EXCESSIVAMENTE ELEVADO",IF(J21&lt;M$21,"INEXEQUÍVEL","VÁLIDO"))</f>
        <v>INEXEQUÍVEL</v>
      </c>
      <c r="O21" s="46">
        <f>J21/K21</f>
        <v>0.46436468787208712</v>
      </c>
      <c r="P21" s="352" t="s">
        <v>72</v>
      </c>
      <c r="Q21" s="403">
        <f>TRUNC(AVERAGE(J22:J24),2)</f>
        <v>11.98</v>
      </c>
      <c r="R21" s="403">
        <f>Q21*E21</f>
        <v>179.70000000000002</v>
      </c>
      <c r="T21" s="400" t="s">
        <v>62</v>
      </c>
      <c r="U21" s="401"/>
      <c r="V21" s="401"/>
      <c r="W21" s="401"/>
      <c r="X21" s="402"/>
      <c r="Y21" s="398" t="s">
        <v>66</v>
      </c>
      <c r="Z21" s="399"/>
    </row>
    <row r="22" spans="1:38" ht="72" customHeight="1" x14ac:dyDescent="0.25">
      <c r="A22" s="420"/>
      <c r="B22" s="420"/>
      <c r="C22" s="422"/>
      <c r="D22" s="424"/>
      <c r="E22" s="426"/>
      <c r="F22" s="141" t="s">
        <v>100</v>
      </c>
      <c r="G22" s="142" t="s">
        <v>85</v>
      </c>
      <c r="H22" s="146" t="s">
        <v>104</v>
      </c>
      <c r="I22" s="106" t="s">
        <v>80</v>
      </c>
      <c r="J22" s="189">
        <v>10</v>
      </c>
      <c r="K22" s="428"/>
      <c r="L22" s="431"/>
      <c r="M22" s="431"/>
      <c r="N22" s="57" t="str">
        <f>IF(J22&gt;L$21,"EXCESSIVAMENTE ELEVADO",IF(J22&lt;M$21,"INEXEQUÍVEL","VÁLIDO"))</f>
        <v>VÁLIDO</v>
      </c>
      <c r="O22" s="46"/>
      <c r="P22" s="118"/>
      <c r="Q22" s="404"/>
      <c r="R22" s="404"/>
      <c r="T22" s="125"/>
      <c r="U22" s="126"/>
      <c r="V22" s="126"/>
      <c r="W22" s="126"/>
      <c r="X22" s="127"/>
      <c r="Y22" s="128"/>
      <c r="Z22" s="129"/>
    </row>
    <row r="23" spans="1:38" ht="72" customHeight="1" x14ac:dyDescent="0.25">
      <c r="A23" s="420"/>
      <c r="B23" s="420"/>
      <c r="C23" s="422"/>
      <c r="D23" s="424"/>
      <c r="E23" s="426"/>
      <c r="F23" s="151" t="s">
        <v>101</v>
      </c>
      <c r="G23" s="152" t="s">
        <v>85</v>
      </c>
      <c r="H23" s="147" t="s">
        <v>105</v>
      </c>
      <c r="I23" s="106" t="s">
        <v>80</v>
      </c>
      <c r="J23" s="189">
        <v>13</v>
      </c>
      <c r="K23" s="428"/>
      <c r="L23" s="431"/>
      <c r="M23" s="431"/>
      <c r="N23" s="57" t="str">
        <f>IF(J23&gt;L$21,"EXCESSIVAMENTE ELEVADO",IF(J23&lt;M$21,"INEXEQUÍVEL","VÁLIDO"))</f>
        <v>VÁLIDO</v>
      </c>
      <c r="O23" s="46"/>
      <c r="P23" s="118"/>
      <c r="Q23" s="404"/>
      <c r="R23" s="404"/>
      <c r="T23" s="74" t="s">
        <v>4</v>
      </c>
      <c r="U23" s="75" t="s">
        <v>63</v>
      </c>
      <c r="V23" s="76" t="s">
        <v>64</v>
      </c>
      <c r="W23" s="75" t="s">
        <v>65</v>
      </c>
      <c r="X23" s="77" t="s">
        <v>15</v>
      </c>
      <c r="Y23" s="78">
        <v>0.25</v>
      </c>
      <c r="Z23" s="79">
        <v>0.75</v>
      </c>
    </row>
    <row r="24" spans="1:38" ht="72" customHeight="1" thickBot="1" x14ac:dyDescent="0.3">
      <c r="A24" s="420"/>
      <c r="B24" s="420"/>
      <c r="C24" s="422"/>
      <c r="D24" s="424"/>
      <c r="E24" s="426"/>
      <c r="F24" s="153" t="s">
        <v>102</v>
      </c>
      <c r="G24" s="154" t="s">
        <v>85</v>
      </c>
      <c r="H24" s="155" t="s">
        <v>106</v>
      </c>
      <c r="I24" s="106" t="s">
        <v>80</v>
      </c>
      <c r="J24" s="162">
        <v>12.95</v>
      </c>
      <c r="K24" s="428"/>
      <c r="L24" s="431"/>
      <c r="M24" s="431"/>
      <c r="N24" s="57" t="str">
        <f>IF(J24&gt;L$21,"EXCESSIVAMENTE ELEVADO",IF(J24&lt;M$21,"INEXEQUÍVEL","VÁLIDO"))</f>
        <v>VÁLIDO</v>
      </c>
      <c r="O24" s="46"/>
      <c r="P24" s="118"/>
      <c r="Q24" s="404"/>
      <c r="R24" s="404"/>
      <c r="T24" s="130"/>
      <c r="U24" s="131"/>
      <c r="V24" s="132"/>
      <c r="W24" s="131"/>
      <c r="X24" s="133"/>
      <c r="Y24" s="78"/>
      <c r="Z24" s="79"/>
    </row>
    <row r="25" spans="1:38" ht="90" customHeight="1" thickBot="1" x14ac:dyDescent="0.3">
      <c r="A25" s="420"/>
      <c r="B25" s="420"/>
      <c r="C25" s="422"/>
      <c r="D25" s="424"/>
      <c r="E25" s="426"/>
      <c r="F25" s="139" t="s">
        <v>91</v>
      </c>
      <c r="G25" s="142" t="s">
        <v>85</v>
      </c>
      <c r="H25" s="146" t="s">
        <v>107</v>
      </c>
      <c r="I25" s="106" t="s">
        <v>79</v>
      </c>
      <c r="J25" s="162">
        <v>17.38</v>
      </c>
      <c r="K25" s="428"/>
      <c r="L25" s="431"/>
      <c r="M25" s="431"/>
      <c r="N25" s="57" t="str">
        <f t="shared" ref="N25" si="1">IF(J25&gt;L$21,"EXCESSIVAMENTE ELEVADO",IF(J25&lt;M$21,"INEXEQUÍVEL","VÁLIDO"))</f>
        <v>EXCESSIVAMENTE ELEVADO</v>
      </c>
      <c r="O25" s="46">
        <f>(J25-K21)/K21</f>
        <v>0.47814254124851169</v>
      </c>
      <c r="P25" s="86" t="s">
        <v>537</v>
      </c>
      <c r="Q25" s="404"/>
      <c r="R25" s="404"/>
      <c r="T25" s="67">
        <f>AVERAGE(J22:J24)</f>
        <v>11.983333333333334</v>
      </c>
      <c r="U25" s="68">
        <f>_xlfn.STDEV.S(J22:J24)</f>
        <v>1.7177989793143122</v>
      </c>
      <c r="V25" s="69">
        <f>U25/T25</f>
        <v>0.14334901079118043</v>
      </c>
      <c r="W25" s="70" t="str">
        <f>IF(V25&gt;25,"MEDIANA;","MÉDIA")</f>
        <v>MÉDIA</v>
      </c>
      <c r="X25" s="71">
        <f>MIN(J21:J25)</f>
        <v>5.46</v>
      </c>
      <c r="Y25" s="80" t="s">
        <v>70</v>
      </c>
      <c r="Z25" s="81" t="s">
        <v>71</v>
      </c>
    </row>
    <row r="26" spans="1:38" s="20" customFormat="1" ht="21.75" customHeight="1" thickBot="1" x14ac:dyDescent="0.3">
      <c r="A26" s="395"/>
      <c r="B26" s="396"/>
      <c r="C26" s="396"/>
      <c r="D26" s="396"/>
      <c r="E26" s="396"/>
      <c r="F26" s="396"/>
      <c r="G26" s="396"/>
      <c r="H26" s="396"/>
      <c r="I26" s="396"/>
      <c r="J26" s="396"/>
      <c r="K26" s="396"/>
      <c r="L26" s="396"/>
      <c r="M26" s="396"/>
      <c r="N26" s="396"/>
      <c r="O26" s="396"/>
      <c r="P26" s="396"/>
      <c r="Q26" s="396"/>
      <c r="R26" s="87"/>
      <c r="V26" s="40"/>
    </row>
    <row r="27" spans="1:38" ht="63" x14ac:dyDescent="0.25">
      <c r="A27" s="419">
        <v>3</v>
      </c>
      <c r="B27" s="419"/>
      <c r="C27" s="421" t="s">
        <v>108</v>
      </c>
      <c r="D27" s="423" t="s">
        <v>109</v>
      </c>
      <c r="E27" s="425">
        <v>2310</v>
      </c>
      <c r="F27" s="156" t="s">
        <v>110</v>
      </c>
      <c r="G27" s="150" t="s">
        <v>85</v>
      </c>
      <c r="H27" s="150" t="s">
        <v>115</v>
      </c>
      <c r="I27" s="106" t="s">
        <v>80</v>
      </c>
      <c r="J27" s="187">
        <v>3.85</v>
      </c>
      <c r="K27" s="427">
        <f>AVERAGE(J27:J31)</f>
        <v>3.9299999999999997</v>
      </c>
      <c r="L27" s="430">
        <f>K27*1.25</f>
        <v>4.9124999999999996</v>
      </c>
      <c r="M27" s="430">
        <f>K27*0.75</f>
        <v>2.9474999999999998</v>
      </c>
      <c r="N27" s="54" t="str">
        <f t="shared" ref="N27:N31" si="2">IF(J27&gt;L$27,"EXCESSIVAMENTE ELEVADO",IF(J27&lt;M$27,"INEXEQUÍVEL","VÁLIDO"))</f>
        <v>VÁLIDO</v>
      </c>
      <c r="O27" s="52"/>
      <c r="P27" s="353"/>
      <c r="Q27" s="403">
        <f>TRUNC(AVERAGE(J27:J31),2)</f>
        <v>3.93</v>
      </c>
      <c r="R27" s="403">
        <f>Q27*E27</f>
        <v>9078.3000000000011</v>
      </c>
      <c r="T27" s="400" t="s">
        <v>62</v>
      </c>
      <c r="U27" s="401"/>
      <c r="V27" s="401"/>
      <c r="W27" s="401"/>
      <c r="X27" s="402"/>
      <c r="Y27" s="398" t="s">
        <v>66</v>
      </c>
      <c r="Z27" s="399"/>
    </row>
    <row r="28" spans="1:38" ht="50.45" customHeight="1" x14ac:dyDescent="0.25">
      <c r="A28" s="420"/>
      <c r="B28" s="420"/>
      <c r="C28" s="422"/>
      <c r="D28" s="424"/>
      <c r="E28" s="426"/>
      <c r="F28" s="151" t="s">
        <v>111</v>
      </c>
      <c r="G28" s="155" t="s">
        <v>85</v>
      </c>
      <c r="H28" s="155" t="s">
        <v>116</v>
      </c>
      <c r="I28" s="106" t="s">
        <v>79</v>
      </c>
      <c r="J28" s="162">
        <v>4.5999999999999996</v>
      </c>
      <c r="K28" s="428"/>
      <c r="L28" s="431"/>
      <c r="M28" s="431"/>
      <c r="N28" s="54" t="str">
        <f t="shared" si="2"/>
        <v>VÁLIDO</v>
      </c>
      <c r="O28" s="52"/>
      <c r="P28" s="55"/>
      <c r="Q28" s="404"/>
      <c r="R28" s="404"/>
      <c r="T28" s="125"/>
      <c r="U28" s="126"/>
      <c r="V28" s="126"/>
      <c r="W28" s="126"/>
      <c r="X28" s="127"/>
      <c r="Y28" s="128"/>
      <c r="Z28" s="129"/>
    </row>
    <row r="29" spans="1:38" ht="61.15" customHeight="1" x14ac:dyDescent="0.25">
      <c r="A29" s="420"/>
      <c r="B29" s="420"/>
      <c r="C29" s="422"/>
      <c r="D29" s="424"/>
      <c r="E29" s="426"/>
      <c r="F29" s="151" t="s">
        <v>112</v>
      </c>
      <c r="G29" s="155" t="s">
        <v>85</v>
      </c>
      <c r="H29" s="155" t="s">
        <v>117</v>
      </c>
      <c r="I29" s="104" t="s">
        <v>79</v>
      </c>
      <c r="J29" s="162">
        <v>4.25</v>
      </c>
      <c r="K29" s="428"/>
      <c r="L29" s="431"/>
      <c r="M29" s="431"/>
      <c r="N29" s="54" t="str">
        <f t="shared" si="2"/>
        <v>VÁLIDO</v>
      </c>
      <c r="O29" s="83"/>
      <c r="P29" s="82"/>
      <c r="Q29" s="404"/>
      <c r="R29" s="404"/>
      <c r="S29" s="115"/>
      <c r="T29" s="74" t="s">
        <v>4</v>
      </c>
      <c r="U29" s="75" t="s">
        <v>63</v>
      </c>
      <c r="V29" s="76" t="s">
        <v>64</v>
      </c>
      <c r="W29" s="75" t="s">
        <v>65</v>
      </c>
      <c r="X29" s="77" t="s">
        <v>15</v>
      </c>
      <c r="Y29" s="78">
        <v>0.25</v>
      </c>
      <c r="Z29" s="79">
        <v>0.75</v>
      </c>
    </row>
    <row r="30" spans="1:38" ht="61.15" customHeight="1" x14ac:dyDescent="0.25">
      <c r="A30" s="420"/>
      <c r="B30" s="420"/>
      <c r="C30" s="422"/>
      <c r="D30" s="424"/>
      <c r="E30" s="426"/>
      <c r="F30" s="141" t="s">
        <v>113</v>
      </c>
      <c r="G30" s="144" t="s">
        <v>85</v>
      </c>
      <c r="H30" s="146" t="s">
        <v>511</v>
      </c>
      <c r="I30" s="106" t="s">
        <v>79</v>
      </c>
      <c r="J30" s="162">
        <v>3.66</v>
      </c>
      <c r="K30" s="428"/>
      <c r="L30" s="431"/>
      <c r="M30" s="431"/>
      <c r="N30" s="54" t="str">
        <f t="shared" si="2"/>
        <v>VÁLIDO</v>
      </c>
      <c r="O30" s="96"/>
      <c r="P30" s="97"/>
      <c r="Q30" s="404"/>
      <c r="R30" s="404"/>
      <c r="S30" s="115"/>
      <c r="T30" s="130"/>
      <c r="U30" s="131"/>
      <c r="V30" s="132"/>
      <c r="W30" s="131"/>
      <c r="X30" s="133"/>
      <c r="Y30" s="78"/>
      <c r="Z30" s="79"/>
    </row>
    <row r="31" spans="1:38" ht="61.15" customHeight="1" thickBot="1" x14ac:dyDescent="0.3">
      <c r="A31" s="420"/>
      <c r="B31" s="420"/>
      <c r="C31" s="422"/>
      <c r="D31" s="424"/>
      <c r="E31" s="426"/>
      <c r="F31" s="157" t="s">
        <v>114</v>
      </c>
      <c r="G31" s="155" t="s">
        <v>85</v>
      </c>
      <c r="H31" s="155" t="s">
        <v>118</v>
      </c>
      <c r="I31" s="106" t="s">
        <v>79</v>
      </c>
      <c r="J31" s="162">
        <v>3.29</v>
      </c>
      <c r="K31" s="428"/>
      <c r="L31" s="431"/>
      <c r="M31" s="431"/>
      <c r="N31" s="54" t="str">
        <f t="shared" si="2"/>
        <v>VÁLIDO</v>
      </c>
      <c r="O31" s="96"/>
      <c r="P31" s="97"/>
      <c r="Q31" s="404"/>
      <c r="R31" s="404"/>
      <c r="S31" s="115"/>
      <c r="T31" s="67">
        <f>AVERAGE(J27:J31)</f>
        <v>3.9299999999999997</v>
      </c>
      <c r="U31" s="68">
        <f>_xlfn.STDEV.S(J27:J31)</f>
        <v>0.50995097803612777</v>
      </c>
      <c r="V31" s="69">
        <f>U31/T31</f>
        <v>0.12975851858425644</v>
      </c>
      <c r="W31" s="70" t="str">
        <f>IF(V31&gt;25,"MEDIANA;","MÉDIA")</f>
        <v>MÉDIA</v>
      </c>
      <c r="X31" s="71">
        <f>MIN(J27:J31)</f>
        <v>3.29</v>
      </c>
      <c r="Y31" s="80" t="s">
        <v>70</v>
      </c>
      <c r="Z31" s="81" t="s">
        <v>71</v>
      </c>
    </row>
    <row r="32" spans="1:38" s="20" customFormat="1" ht="21.75" customHeight="1" thickBot="1" x14ac:dyDescent="0.3">
      <c r="A32" s="395" t="s">
        <v>68</v>
      </c>
      <c r="B32" s="396"/>
      <c r="C32" s="396"/>
      <c r="D32" s="396"/>
      <c r="E32" s="396"/>
      <c r="F32" s="396"/>
      <c r="G32" s="396"/>
      <c r="H32" s="396"/>
      <c r="I32" s="396"/>
      <c r="J32" s="396"/>
      <c r="K32" s="396"/>
      <c r="L32" s="396"/>
      <c r="M32" s="396"/>
      <c r="N32" s="396"/>
      <c r="O32" s="396"/>
      <c r="P32" s="396"/>
      <c r="Q32" s="396"/>
      <c r="R32" s="87"/>
      <c r="V32" s="40"/>
    </row>
    <row r="33" spans="1:26" ht="58.9" customHeight="1" x14ac:dyDescent="0.25">
      <c r="A33" s="419">
        <v>4</v>
      </c>
      <c r="B33" s="419"/>
      <c r="C33" s="421" t="s">
        <v>119</v>
      </c>
      <c r="D33" s="423" t="s">
        <v>109</v>
      </c>
      <c r="E33" s="425">
        <v>99</v>
      </c>
      <c r="F33" s="156" t="s">
        <v>120</v>
      </c>
      <c r="G33" s="158" t="s">
        <v>85</v>
      </c>
      <c r="H33" s="158" t="s">
        <v>127</v>
      </c>
      <c r="I33" s="106" t="s">
        <v>79</v>
      </c>
      <c r="J33" s="188">
        <v>4.16</v>
      </c>
      <c r="K33" s="427">
        <f>AVERAGE(J33:J40)</f>
        <v>5.085</v>
      </c>
      <c r="L33" s="430">
        <f>K33*1.25</f>
        <v>6.3562500000000002</v>
      </c>
      <c r="M33" s="430">
        <f>K33*0.75</f>
        <v>3.8137499999999998</v>
      </c>
      <c r="N33" s="54" t="str">
        <f>IF(J33&gt;L$33,"EXCESSIVAMENTE ELEVADO",IF(J33&lt;M$33,"INEXEQUÍVEL","VÁLIDO"))</f>
        <v>VÁLIDO</v>
      </c>
      <c r="O33" s="52"/>
      <c r="P33" s="55"/>
      <c r="Q33" s="403">
        <f>TRUNC(AVERAGE(J33:J39),2)</f>
        <v>4.6100000000000003</v>
      </c>
      <c r="R33" s="403">
        <f>Q33*E33</f>
        <v>456.39000000000004</v>
      </c>
    </row>
    <row r="34" spans="1:26" ht="58.9" customHeight="1" x14ac:dyDescent="0.25">
      <c r="A34" s="420"/>
      <c r="B34" s="420"/>
      <c r="C34" s="422"/>
      <c r="D34" s="424"/>
      <c r="E34" s="426"/>
      <c r="F34" s="141" t="s">
        <v>121</v>
      </c>
      <c r="G34" s="142" t="s">
        <v>85</v>
      </c>
      <c r="H34" s="146" t="s">
        <v>511</v>
      </c>
      <c r="I34" s="106" t="s">
        <v>79</v>
      </c>
      <c r="J34" s="162">
        <v>4.17</v>
      </c>
      <c r="K34" s="428"/>
      <c r="L34" s="431"/>
      <c r="M34" s="431"/>
      <c r="N34" s="54" t="str">
        <f t="shared" ref="N34:N40" si="3">IF(J34&gt;L$33,"EXCESSIVAMENTE ELEVADO",IF(J34&lt;M$33,"INEXEQUÍVEL","VÁLIDO"))</f>
        <v>VÁLIDO</v>
      </c>
      <c r="O34" s="52"/>
      <c r="P34" s="55"/>
      <c r="Q34" s="404"/>
      <c r="R34" s="404"/>
    </row>
    <row r="35" spans="1:26" ht="58.9" customHeight="1" thickBot="1" x14ac:dyDescent="0.3">
      <c r="A35" s="420"/>
      <c r="B35" s="420"/>
      <c r="C35" s="422"/>
      <c r="D35" s="424"/>
      <c r="E35" s="426"/>
      <c r="F35" s="153" t="s">
        <v>122</v>
      </c>
      <c r="G35" s="155" t="s">
        <v>85</v>
      </c>
      <c r="H35" s="155" t="s">
        <v>103</v>
      </c>
      <c r="I35" s="106" t="s">
        <v>80</v>
      </c>
      <c r="J35" s="162">
        <v>4.4800000000000004</v>
      </c>
      <c r="K35" s="428"/>
      <c r="L35" s="431"/>
      <c r="M35" s="431"/>
      <c r="N35" s="54" t="str">
        <f t="shared" si="3"/>
        <v>VÁLIDO</v>
      </c>
      <c r="O35" s="83"/>
      <c r="P35" s="82"/>
      <c r="Q35" s="404"/>
      <c r="R35" s="404"/>
    </row>
    <row r="36" spans="1:26" ht="58.9" customHeight="1" x14ac:dyDescent="0.25">
      <c r="A36" s="420"/>
      <c r="B36" s="420"/>
      <c r="C36" s="422"/>
      <c r="D36" s="424"/>
      <c r="E36" s="426"/>
      <c r="F36" s="153" t="s">
        <v>123</v>
      </c>
      <c r="G36" s="155" t="s">
        <v>85</v>
      </c>
      <c r="H36" s="155" t="s">
        <v>128</v>
      </c>
      <c r="I36" s="104" t="s">
        <v>79</v>
      </c>
      <c r="J36" s="162">
        <v>4.5599999999999996</v>
      </c>
      <c r="K36" s="428"/>
      <c r="L36" s="431"/>
      <c r="M36" s="431"/>
      <c r="N36" s="54" t="str">
        <f t="shared" si="3"/>
        <v>VÁLIDO</v>
      </c>
      <c r="O36" s="83"/>
      <c r="P36" s="82"/>
      <c r="Q36" s="404"/>
      <c r="R36" s="404"/>
      <c r="T36" s="400" t="s">
        <v>62</v>
      </c>
      <c r="U36" s="401"/>
      <c r="V36" s="401"/>
      <c r="W36" s="401"/>
      <c r="X36" s="402"/>
      <c r="Y36" s="398" t="s">
        <v>66</v>
      </c>
      <c r="Z36" s="399"/>
    </row>
    <row r="37" spans="1:26" ht="58.9" customHeight="1" thickBot="1" x14ac:dyDescent="0.3">
      <c r="A37" s="420"/>
      <c r="B37" s="420"/>
      <c r="C37" s="422"/>
      <c r="D37" s="424"/>
      <c r="E37" s="426"/>
      <c r="F37" s="153" t="s">
        <v>92</v>
      </c>
      <c r="G37" s="147" t="s">
        <v>85</v>
      </c>
      <c r="H37" s="147" t="s">
        <v>104</v>
      </c>
      <c r="I37" s="102" t="s">
        <v>80</v>
      </c>
      <c r="J37" s="189">
        <v>4.8099999999999996</v>
      </c>
      <c r="K37" s="428"/>
      <c r="L37" s="431"/>
      <c r="M37" s="431"/>
      <c r="N37" s="54" t="str">
        <f t="shared" si="3"/>
        <v>VÁLIDO</v>
      </c>
      <c r="O37" s="83"/>
      <c r="P37" s="82"/>
      <c r="Q37" s="404"/>
      <c r="R37" s="404"/>
      <c r="T37" s="74" t="s">
        <v>4</v>
      </c>
      <c r="U37" s="75" t="s">
        <v>63</v>
      </c>
      <c r="V37" s="76" t="s">
        <v>64</v>
      </c>
      <c r="W37" s="75" t="s">
        <v>65</v>
      </c>
      <c r="X37" s="77" t="s">
        <v>15</v>
      </c>
      <c r="Y37" s="119">
        <v>0.25</v>
      </c>
      <c r="Z37" s="120">
        <v>0.75</v>
      </c>
    </row>
    <row r="38" spans="1:26" ht="58.9" customHeight="1" thickBot="1" x14ac:dyDescent="0.3">
      <c r="A38" s="420"/>
      <c r="B38" s="420"/>
      <c r="C38" s="422"/>
      <c r="D38" s="424"/>
      <c r="E38" s="426"/>
      <c r="F38" s="153" t="s">
        <v>124</v>
      </c>
      <c r="G38" s="155" t="s">
        <v>85</v>
      </c>
      <c r="H38" s="147" t="s">
        <v>104</v>
      </c>
      <c r="I38" s="102" t="s">
        <v>80</v>
      </c>
      <c r="J38" s="189">
        <v>5.0999999999999996</v>
      </c>
      <c r="K38" s="428"/>
      <c r="L38" s="431"/>
      <c r="M38" s="431"/>
      <c r="N38" s="54" t="str">
        <f t="shared" si="3"/>
        <v>VÁLIDO</v>
      </c>
      <c r="O38" s="83"/>
      <c r="P38" s="82"/>
      <c r="Q38" s="404"/>
      <c r="R38" s="404"/>
      <c r="T38" s="67">
        <f>AVERAGE(J33:J39)</f>
        <v>4.6171428571428574</v>
      </c>
      <c r="U38" s="68">
        <f>_xlfn.STDEV.S(J33:J39)</f>
        <v>0.38300192713676534</v>
      </c>
      <c r="V38" s="69">
        <f>U38/T38</f>
        <v>8.2952150060561794E-2</v>
      </c>
      <c r="W38" s="70" t="str">
        <f>IF(V38&gt;25,"MEDIANA;","MÉDIA")</f>
        <v>MÉDIA</v>
      </c>
      <c r="X38" s="71"/>
      <c r="Y38" s="80" t="s">
        <v>70</v>
      </c>
      <c r="Z38" s="81" t="s">
        <v>71</v>
      </c>
    </row>
    <row r="39" spans="1:26" ht="58.9" customHeight="1" x14ac:dyDescent="0.25">
      <c r="A39" s="420"/>
      <c r="B39" s="420"/>
      <c r="C39" s="422"/>
      <c r="D39" s="424"/>
      <c r="E39" s="426"/>
      <c r="F39" s="153" t="s">
        <v>125</v>
      </c>
      <c r="G39" s="159" t="s">
        <v>85</v>
      </c>
      <c r="H39" s="155" t="s">
        <v>129</v>
      </c>
      <c r="I39" s="106" t="s">
        <v>80</v>
      </c>
      <c r="J39" s="148">
        <v>5.04</v>
      </c>
      <c r="K39" s="428"/>
      <c r="L39" s="431"/>
      <c r="M39" s="431"/>
      <c r="N39" s="54" t="str">
        <f t="shared" si="3"/>
        <v>VÁLIDO</v>
      </c>
      <c r="O39" s="83"/>
      <c r="P39" s="82"/>
      <c r="Q39" s="404"/>
      <c r="R39" s="404"/>
    </row>
    <row r="40" spans="1:26" ht="78.75" customHeight="1" thickBot="1" x14ac:dyDescent="0.3">
      <c r="A40" s="420"/>
      <c r="B40" s="420"/>
      <c r="C40" s="422"/>
      <c r="D40" s="424"/>
      <c r="E40" s="426"/>
      <c r="F40" s="160" t="s">
        <v>126</v>
      </c>
      <c r="G40" s="161" t="s">
        <v>85</v>
      </c>
      <c r="H40" s="161" t="s">
        <v>130</v>
      </c>
      <c r="I40" s="106" t="s">
        <v>79</v>
      </c>
      <c r="J40" s="205">
        <v>8.36</v>
      </c>
      <c r="K40" s="429"/>
      <c r="L40" s="432"/>
      <c r="M40" s="432"/>
      <c r="N40" s="54" t="str">
        <f t="shared" si="3"/>
        <v>EXCESSIVAMENTE ELEVADO</v>
      </c>
      <c r="O40" s="46">
        <f>(J40-K33)/K33</f>
        <v>0.64405113077679443</v>
      </c>
      <c r="P40" s="86" t="s">
        <v>537</v>
      </c>
      <c r="Q40" s="405"/>
      <c r="R40" s="405"/>
    </row>
    <row r="41" spans="1:26" s="20" customFormat="1" ht="21.75" customHeight="1" x14ac:dyDescent="0.25">
      <c r="A41" s="395" t="s">
        <v>67</v>
      </c>
      <c r="B41" s="396"/>
      <c r="C41" s="396"/>
      <c r="D41" s="396"/>
      <c r="E41" s="396"/>
      <c r="F41" s="396"/>
      <c r="G41" s="396"/>
      <c r="H41" s="396"/>
      <c r="I41" s="396"/>
      <c r="J41" s="396"/>
      <c r="K41" s="396"/>
      <c r="L41" s="396"/>
      <c r="M41" s="396"/>
      <c r="N41" s="396"/>
      <c r="O41" s="396"/>
      <c r="P41" s="396"/>
      <c r="Q41" s="397"/>
      <c r="R41" s="90">
        <f>SUM(R16,R21,R27,R33)</f>
        <v>9736.3900000000012</v>
      </c>
      <c r="V41" s="40"/>
    </row>
  </sheetData>
  <mergeCells count="73">
    <mergeCell ref="A7:Q7"/>
    <mergeCell ref="K16:K19"/>
    <mergeCell ref="L16:L19"/>
    <mergeCell ref="M16:M19"/>
    <mergeCell ref="Q16:Q19"/>
    <mergeCell ref="J14:J15"/>
    <mergeCell ref="K14:K15"/>
    <mergeCell ref="G14:G15"/>
    <mergeCell ref="H14:H15"/>
    <mergeCell ref="I14:I15"/>
    <mergeCell ref="A11:R11"/>
    <mergeCell ref="Y16:Z16"/>
    <mergeCell ref="A26:Q26"/>
    <mergeCell ref="R16:R19"/>
    <mergeCell ref="K21:K25"/>
    <mergeCell ref="L21:L25"/>
    <mergeCell ref="M21:M25"/>
    <mergeCell ref="Q21:Q25"/>
    <mergeCell ref="R21:R25"/>
    <mergeCell ref="A20:Q20"/>
    <mergeCell ref="Q27:Q31"/>
    <mergeCell ref="AB20:AK20"/>
    <mergeCell ref="E16:E19"/>
    <mergeCell ref="A21:A25"/>
    <mergeCell ref="B21:B25"/>
    <mergeCell ref="C21:C25"/>
    <mergeCell ref="D21:D25"/>
    <mergeCell ref="E21:E25"/>
    <mergeCell ref="AC16:AJ16"/>
    <mergeCell ref="B16:B19"/>
    <mergeCell ref="C16:C19"/>
    <mergeCell ref="D16:D19"/>
    <mergeCell ref="T16:X16"/>
    <mergeCell ref="A16:A19"/>
    <mergeCell ref="T21:X21"/>
    <mergeCell ref="Y21:Z21"/>
    <mergeCell ref="C27:C31"/>
    <mergeCell ref="D27:D31"/>
    <mergeCell ref="K27:K31"/>
    <mergeCell ref="L27:L31"/>
    <mergeCell ref="M27:M31"/>
    <mergeCell ref="R27:R31"/>
    <mergeCell ref="T27:X27"/>
    <mergeCell ref="Y27:Z27"/>
    <mergeCell ref="A33:A40"/>
    <mergeCell ref="B33:B40"/>
    <mergeCell ref="C33:C40"/>
    <mergeCell ref="D33:D40"/>
    <mergeCell ref="E33:E40"/>
    <mergeCell ref="K33:K40"/>
    <mergeCell ref="L33:L40"/>
    <mergeCell ref="M33:M40"/>
    <mergeCell ref="Q33:Q40"/>
    <mergeCell ref="A32:Q32"/>
    <mergeCell ref="E27:E31"/>
    <mergeCell ref="A27:A31"/>
    <mergeCell ref="B27:B31"/>
    <mergeCell ref="A41:Q41"/>
    <mergeCell ref="Y36:Z36"/>
    <mergeCell ref="T36:X36"/>
    <mergeCell ref="R33:R40"/>
    <mergeCell ref="AC13:AJ13"/>
    <mergeCell ref="A14:A15"/>
    <mergeCell ref="B14:B15"/>
    <mergeCell ref="C14:C15"/>
    <mergeCell ref="D14:D15"/>
    <mergeCell ref="E14:E15"/>
    <mergeCell ref="L14:L15"/>
    <mergeCell ref="M14:M15"/>
    <mergeCell ref="N14:N15"/>
    <mergeCell ref="O14:P15"/>
    <mergeCell ref="Q14:R14"/>
    <mergeCell ref="F14:F15"/>
  </mergeCells>
  <phoneticPr fontId="46" type="noConversion"/>
  <conditionalFormatting sqref="N16:N19">
    <cfRule type="aboveAverage" dxfId="2028" priority="8749" aboveAverage="0"/>
  </conditionalFormatting>
  <conditionalFormatting sqref="N21:N25">
    <cfRule type="containsText" dxfId="2027" priority="8210" operator="containsText" text="Inexequível">
      <formula>NOT(ISERROR(SEARCH("Inexequível",N21)))</formula>
    </cfRule>
    <cfRule type="containsText" dxfId="2026" priority="8209" operator="containsText" text="Válido">
      <formula>NOT(ISERROR(SEARCH("Válido",N21)))</formula>
    </cfRule>
    <cfRule type="aboveAverage" dxfId="2025" priority="8211" aboveAverage="0"/>
  </conditionalFormatting>
  <conditionalFormatting sqref="N27:N31">
    <cfRule type="containsText" dxfId="2024" priority="8751" operator="containsText" text="Válido">
      <formula>NOT(ISERROR(SEARCH("Válido",N27)))</formula>
    </cfRule>
    <cfRule type="containsText" priority="8750" operator="containsText" text="Excessivamente elevado">
      <formula>NOT(ISERROR(SEARCH("Excessivamente elevado",N27)))</formula>
    </cfRule>
    <cfRule type="containsText" dxfId="2023" priority="8752" operator="containsText" text="Inexequível">
      <formula>NOT(ISERROR(SEARCH("Inexequível",N27)))</formula>
    </cfRule>
    <cfRule type="aboveAverage" dxfId="2022" priority="8753" aboveAverage="0"/>
  </conditionalFormatting>
  <conditionalFormatting sqref="N28:N31">
    <cfRule type="cellIs" dxfId="2021" priority="1577" operator="greaterThan">
      <formula>"J&amp;25"</formula>
    </cfRule>
    <cfRule type="containsText" dxfId="2020" priority="1575" operator="containsText" text="Excessivamente elevado">
      <formula>NOT(ISERROR(SEARCH("Excessivamente elevado",N28)))</formula>
    </cfRule>
  </conditionalFormatting>
  <conditionalFormatting sqref="N29:N31 N16:O19 N33:N40">
    <cfRule type="cellIs" dxfId="2019" priority="1627" operator="greaterThan">
      <formula>"J&amp;25"</formula>
    </cfRule>
  </conditionalFormatting>
  <conditionalFormatting sqref="N29:N31 O16:O19 N6:P6 N10:P10 N12:P13 N14:N19 N33:N40">
    <cfRule type="containsText" dxfId="2018" priority="1625" operator="containsText" text="Excessivamente elevado">
      <formula>NOT(ISERROR(SEARCH("Excessivamente elevado",N6)))</formula>
    </cfRule>
  </conditionalFormatting>
  <conditionalFormatting sqref="N33:N40">
    <cfRule type="containsText" dxfId="2017" priority="8154" operator="containsText" text="Inexequível">
      <formula>NOT(ISERROR(SEARCH("Inexequível",N33)))</formula>
    </cfRule>
    <cfRule type="containsText" dxfId="2016" priority="8153" operator="containsText" text="Válido">
      <formula>NOT(ISERROR(SEARCH("Válido",N33)))</formula>
    </cfRule>
    <cfRule type="containsText" priority="8152" operator="containsText" text="Excessivamente elevado">
      <formula>NOT(ISERROR(SEARCH("Excessivamente elevado",N33)))</formula>
    </cfRule>
    <cfRule type="aboveAverage" dxfId="2015" priority="8155" aboveAverage="0"/>
  </conditionalFormatting>
  <conditionalFormatting sqref="N16:O19 N29:N31 N33:N40 O21:O24 N21:N25">
    <cfRule type="cellIs" dxfId="2014" priority="1629" operator="greaterThan">
      <formula>"J$25"</formula>
    </cfRule>
  </conditionalFormatting>
  <conditionalFormatting sqref="N16:O19 N29:N31 N33:N40">
    <cfRule type="cellIs" dxfId="2013" priority="1626" operator="lessThan">
      <formula>"K$25"</formula>
    </cfRule>
  </conditionalFormatting>
  <conditionalFormatting sqref="N16:O19">
    <cfRule type="containsText" priority="8742" operator="containsText" text="Excessivamente elevado">
      <formula>NOT(ISERROR(SEARCH("Excessivamente elevado",N16)))</formula>
    </cfRule>
    <cfRule type="containsText" dxfId="2012" priority="8744" operator="containsText" text="Inexequível">
      <formula>NOT(ISERROR(SEARCH("Inexequível",N16)))</formula>
    </cfRule>
    <cfRule type="containsText" dxfId="2011" priority="8743" operator="containsText" text="Válido">
      <formula>NOT(ISERROR(SEARCH("Válido",N16)))</formula>
    </cfRule>
  </conditionalFormatting>
  <conditionalFormatting sqref="N27:O28 N28:N31">
    <cfRule type="cellIs" dxfId="2010" priority="1579" operator="greaterThan">
      <formula>"J$25"</formula>
    </cfRule>
    <cfRule type="cellIs" dxfId="2009" priority="1576" operator="lessThan">
      <formula>"K$25"</formula>
    </cfRule>
  </conditionalFormatting>
  <conditionalFormatting sqref="N20:P28">
    <cfRule type="containsText" dxfId="2008" priority="21" operator="containsText" text="Excessivamente elevado">
      <formula>NOT(ISERROR(SEARCH("Excessivamente elevado",N20)))</formula>
    </cfRule>
  </conditionalFormatting>
  <conditionalFormatting sqref="N21:P25">
    <cfRule type="cellIs" dxfId="2007" priority="22" operator="lessThan">
      <formula>"K$25"</formula>
    </cfRule>
    <cfRule type="cellIs" dxfId="2006" priority="23" operator="greaterThan">
      <formula>"J&amp;25"</formula>
    </cfRule>
    <cfRule type="containsText" priority="26" operator="containsText" text="Excessivamente elevado">
      <formula>NOT(ISERROR(SEARCH("Excessivamente elevado",N21)))</formula>
    </cfRule>
  </conditionalFormatting>
  <conditionalFormatting sqref="N27:P28">
    <cfRule type="cellIs" dxfId="2005" priority="1197" operator="greaterThan">
      <formula>"J&amp;25"</formula>
    </cfRule>
  </conditionalFormatting>
  <conditionalFormatting sqref="N32:P32">
    <cfRule type="containsText" dxfId="2004" priority="530" operator="containsText" text="Excessivamente elevado">
      <formula>NOT(ISERROR(SEARCH("Excessivamente elevado",N32)))</formula>
    </cfRule>
  </conditionalFormatting>
  <conditionalFormatting sqref="N41:P1048576">
    <cfRule type="containsText" dxfId="2003" priority="79" operator="containsText" text="Excessivamente elevado">
      <formula>NOT(ISERROR(SEARCH("Excessivamente elevado",N41)))</formula>
    </cfRule>
  </conditionalFormatting>
  <conditionalFormatting sqref="O14">
    <cfRule type="containsText" dxfId="2002" priority="1624" operator="containsText" text="Excessivamente elevado">
      <formula>NOT(ISERROR(SEARCH("Excessivamente elevado",O14)))</formula>
    </cfRule>
  </conditionalFormatting>
  <conditionalFormatting sqref="O16:O19">
    <cfRule type="aboveAverage" dxfId="2001" priority="8745" aboveAverage="0"/>
    <cfRule type="cellIs" dxfId="2000" priority="1229" operator="between">
      <formula>75</formula>
      <formula>100</formula>
    </cfRule>
  </conditionalFormatting>
  <conditionalFormatting sqref="O21:O24">
    <cfRule type="aboveAverage" dxfId="1999" priority="8201" aboveAverage="0"/>
  </conditionalFormatting>
  <conditionalFormatting sqref="O21:O25">
    <cfRule type="cellIs" dxfId="1998" priority="20" operator="between">
      <formula>75</formula>
      <formula>100</formula>
    </cfRule>
  </conditionalFormatting>
  <conditionalFormatting sqref="O25">
    <cfRule type="aboveAverage" dxfId="1997" priority="29" aboveAverage="0"/>
  </conditionalFormatting>
  <conditionalFormatting sqref="O27:O28">
    <cfRule type="aboveAverage" dxfId="1996" priority="1583" aboveAverage="0"/>
    <cfRule type="containsText" dxfId="1995" priority="1582" operator="containsText" text="Inexequível">
      <formula>NOT(ISERROR(SEARCH("Inexequível",O27)))</formula>
    </cfRule>
    <cfRule type="containsText" dxfId="1994" priority="1581" operator="containsText" text="Válido">
      <formula>NOT(ISERROR(SEARCH("Válido",O27)))</formula>
    </cfRule>
  </conditionalFormatting>
  <conditionalFormatting sqref="O33:O34">
    <cfRule type="containsText" dxfId="1993" priority="1549" operator="containsText" text="Inexequível">
      <formula>NOT(ISERROR(SEARCH("Inexequível",O33)))</formula>
    </cfRule>
    <cfRule type="cellIs" dxfId="1992" priority="1546" operator="greaterThan">
      <formula>"J$25"</formula>
    </cfRule>
    <cfRule type="containsText" dxfId="1991" priority="1548" operator="containsText" text="Válido">
      <formula>NOT(ISERROR(SEARCH("Válido",O33)))</formula>
    </cfRule>
    <cfRule type="aboveAverage" dxfId="1990" priority="1550" aboveAverage="0"/>
  </conditionalFormatting>
  <conditionalFormatting sqref="O40">
    <cfRule type="aboveAverage" dxfId="1989" priority="10" aboveAverage="0"/>
    <cfRule type="cellIs" dxfId="1988" priority="1" operator="between">
      <formula>75</formula>
      <formula>100</formula>
    </cfRule>
  </conditionalFormatting>
  <conditionalFormatting sqref="O21:P24">
    <cfRule type="containsText" dxfId="1987" priority="8182" operator="containsText" text="Inexequível">
      <formula>NOT(ISERROR(SEARCH("Inexequível",O21)))</formula>
    </cfRule>
    <cfRule type="containsText" dxfId="1986" priority="8181" operator="containsText" text="Válido">
      <formula>NOT(ISERROR(SEARCH("Válido",O21)))</formula>
    </cfRule>
  </conditionalFormatting>
  <conditionalFormatting sqref="O25:P25">
    <cfRule type="cellIs" dxfId="1985" priority="25" operator="greaterThan">
      <formula>"J$25"</formula>
    </cfRule>
    <cfRule type="containsText" dxfId="1984" priority="27" operator="containsText" text="Válido">
      <formula>NOT(ISERROR(SEARCH("Válido",O25)))</formula>
    </cfRule>
    <cfRule type="containsText" dxfId="1983" priority="28" operator="containsText" text="Inexequível">
      <formula>NOT(ISERROR(SEARCH("Inexequível",O25)))</formula>
    </cfRule>
  </conditionalFormatting>
  <conditionalFormatting sqref="O27:P28">
    <cfRule type="containsText" priority="1198" operator="containsText" text="Excessivamente elevado">
      <formula>NOT(ISERROR(SEARCH("Excessivamente elevado",O27)))</formula>
    </cfRule>
  </conditionalFormatting>
  <conditionalFormatting sqref="O33:P34">
    <cfRule type="containsText" priority="1531" operator="containsText" text="Excessivamente elevado">
      <formula>NOT(ISERROR(SEARCH("Excessivamente elevado",O33)))</formula>
    </cfRule>
    <cfRule type="cellIs" dxfId="1982" priority="1530" operator="greaterThan">
      <formula>"J&amp;25"</formula>
    </cfRule>
    <cfRule type="cellIs" dxfId="1981" priority="1536" operator="lessThan">
      <formula>"K$25"</formula>
    </cfRule>
    <cfRule type="containsText" dxfId="1980" priority="1535" operator="containsText" text="Excessivamente elevado">
      <formula>NOT(ISERROR(SEARCH("Excessivamente elevado",O33)))</formula>
    </cfRule>
  </conditionalFormatting>
  <conditionalFormatting sqref="O40:P40">
    <cfRule type="cellIs" dxfId="1979" priority="4" operator="greaterThan">
      <formula>"J&amp;25"</formula>
    </cfRule>
    <cfRule type="cellIs" dxfId="1978" priority="3" operator="lessThan">
      <formula>"K$25"</formula>
    </cfRule>
    <cfRule type="containsText" dxfId="1977" priority="2" operator="containsText" text="Excessivamente elevado">
      <formula>NOT(ISERROR(SEARCH("Excessivamente elevado",O40)))</formula>
    </cfRule>
    <cfRule type="containsText" dxfId="1976" priority="9" operator="containsText" text="Inexequível">
      <formula>NOT(ISERROR(SEARCH("Inexequível",O40)))</formula>
    </cfRule>
    <cfRule type="containsText" dxfId="1975" priority="8" operator="containsText" text="Válido">
      <formula>NOT(ISERROR(SEARCH("Válido",O40)))</formula>
    </cfRule>
    <cfRule type="containsText" priority="7" operator="containsText" text="Excessivamente elevado">
      <formula>NOT(ISERROR(SEARCH("Excessivamente elevado",O40)))</formula>
    </cfRule>
    <cfRule type="cellIs" dxfId="1974" priority="6" operator="greaterThan">
      <formula>"J$25"</formula>
    </cfRule>
  </conditionalFormatting>
  <conditionalFormatting sqref="P19">
    <cfRule type="cellIs" dxfId="1973" priority="41" operator="greaterThan">
      <formula>"J&amp;25"</formula>
    </cfRule>
    <cfRule type="cellIs" dxfId="1972" priority="43" operator="greaterThan">
      <formula>"J$25"</formula>
    </cfRule>
    <cfRule type="containsText" dxfId="1971" priority="39" operator="containsText" text="Excessivamente elevado">
      <formula>NOT(ISERROR(SEARCH("Excessivamente elevado",P19)))</formula>
    </cfRule>
    <cfRule type="aboveAverage" dxfId="1970" priority="47" aboveAverage="0"/>
    <cfRule type="containsText" dxfId="1969" priority="46" operator="containsText" text="Inexequível">
      <formula>NOT(ISERROR(SEARCH("Inexequível",P19)))</formula>
    </cfRule>
    <cfRule type="containsText" dxfId="1968" priority="45" operator="containsText" text="Válido">
      <formula>NOT(ISERROR(SEARCH("Válido",P19)))</formula>
    </cfRule>
    <cfRule type="containsText" priority="44" operator="containsText" text="Excessivamente elevado">
      <formula>NOT(ISERROR(SEARCH("Excessivamente elevado",P19)))</formula>
    </cfRule>
    <cfRule type="cellIs" dxfId="1967" priority="40" operator="lessThan">
      <formula>"K$25"</formula>
    </cfRule>
  </conditionalFormatting>
  <conditionalFormatting sqref="P21:P24">
    <cfRule type="aboveAverage" dxfId="1966" priority="8183" aboveAverage="0"/>
  </conditionalFormatting>
  <conditionalFormatting sqref="P25">
    <cfRule type="aboveAverage" dxfId="1965" priority="38" aboveAverage="0"/>
  </conditionalFormatting>
  <conditionalFormatting sqref="P27:P28">
    <cfRule type="aboveAverage" dxfId="1964" priority="1201" aboveAverage="0"/>
    <cfRule type="containsText" dxfId="1963" priority="1200" operator="containsText" text="Inexequível">
      <formula>NOT(ISERROR(SEARCH("Inexequível",P27)))</formula>
    </cfRule>
    <cfRule type="containsText" dxfId="1962" priority="1199" operator="containsText" text="Válido">
      <formula>NOT(ISERROR(SEARCH("Válido",P27)))</formula>
    </cfRule>
    <cfRule type="cellIs" dxfId="1961" priority="1196" operator="lessThan">
      <formula>"K$25"</formula>
    </cfRule>
  </conditionalFormatting>
  <conditionalFormatting sqref="P33:P34">
    <cfRule type="containsText" dxfId="1960" priority="1528" operator="containsText" text="Excessivamente elevado">
      <formula>NOT(ISERROR(SEARCH("Excessivamente elevado",P33)))</formula>
    </cfRule>
    <cfRule type="cellIs" dxfId="1959" priority="1529" operator="lessThan">
      <formula>"K$25"</formula>
    </cfRule>
    <cfRule type="containsText" dxfId="1958" priority="1532" operator="containsText" text="Válido">
      <formula>NOT(ISERROR(SEARCH("Válido",P33)))</formula>
    </cfRule>
    <cfRule type="containsText" dxfId="1957" priority="1533" operator="containsText" text="Inexequível">
      <formula>NOT(ISERROR(SEARCH("Inexequível",P33)))</formula>
    </cfRule>
    <cfRule type="aboveAverage" dxfId="1956" priority="1534" aboveAverage="0"/>
    <cfRule type="containsText" dxfId="1955" priority="1539" operator="containsText" text="Válido">
      <formula>NOT(ISERROR(SEARCH("Válido",P33)))</formula>
    </cfRule>
    <cfRule type="containsText" dxfId="1954" priority="1540" operator="containsText" text="Inexequível">
      <formula>NOT(ISERROR(SEARCH("Inexequível",P33)))</formula>
    </cfRule>
    <cfRule type="aboveAverage" dxfId="1953" priority="1541" aboveAverage="0"/>
  </conditionalFormatting>
  <conditionalFormatting sqref="P40">
    <cfRule type="aboveAverage" dxfId="1952" priority="19" aboveAverage="0"/>
  </conditionalFormatting>
  <pageMargins left="0.7" right="0.7" top="0.75" bottom="0.75" header="0.3" footer="0.3"/>
  <pageSetup paperSize="9"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6F9B-7E2F-4BD5-A842-8937230CE744}">
  <sheetPr>
    <tabColor theme="4" tint="-0.249977111117893"/>
  </sheetPr>
  <dimension ref="A1:AL27"/>
  <sheetViews>
    <sheetView showGridLines="0" topLeftCell="B15" zoomScale="80" zoomScaleNormal="80" workbookViewId="0">
      <selection activeCell="Q16" sqref="Q16:Q26"/>
    </sheetView>
  </sheetViews>
  <sheetFormatPr defaultColWidth="9.140625" defaultRowHeight="15" x14ac:dyDescent="0.25"/>
  <cols>
    <col min="1" max="1" width="4.85546875" style="20" customWidth="1"/>
    <col min="2" max="2" width="6.28515625" style="20" customWidth="1"/>
    <col min="3" max="3" width="23.28515625" customWidth="1"/>
    <col min="4" max="4" width="7.42578125" customWidth="1"/>
    <col min="5" max="5" width="6" style="41" customWidth="1"/>
    <col min="6" max="6" width="25.7109375" style="13" customWidth="1"/>
    <col min="7" max="7" width="13.85546875" style="13" customWidth="1"/>
    <col min="8" max="8" width="24.28515625" style="13" customWidth="1"/>
    <col min="9" max="9" width="9.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R4" s="39"/>
      <c r="S4" s="39"/>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31.5" customHeight="1"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3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37</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79</v>
      </c>
      <c r="B16" s="419"/>
      <c r="C16" s="421" t="s">
        <v>372</v>
      </c>
      <c r="D16" s="423" t="s">
        <v>214</v>
      </c>
      <c r="E16" s="425">
        <v>5040</v>
      </c>
      <c r="F16" s="157" t="s">
        <v>114</v>
      </c>
      <c r="G16" s="155" t="s">
        <v>85</v>
      </c>
      <c r="H16" s="158" t="s">
        <v>378</v>
      </c>
      <c r="I16" s="106" t="s">
        <v>79</v>
      </c>
      <c r="J16" s="188">
        <v>11.87</v>
      </c>
      <c r="K16" s="427">
        <f>AVERAGE(J16:J26)</f>
        <v>14.654545454545454</v>
      </c>
      <c r="L16" s="430">
        <f>K16*1.25</f>
        <v>18.318181818181817</v>
      </c>
      <c r="M16" s="430">
        <f>K16*0.75</f>
        <v>10.99090909090909</v>
      </c>
      <c r="N16" s="95" t="str">
        <f>IF(J16&gt;L$16,"EXCESSIVAMENTE ELEVADO",IF(J16&lt;M$16,"INEXEQUÍVEL","VÁLIDO"))</f>
        <v>VÁLIDO</v>
      </c>
      <c r="O16" s="46"/>
      <c r="P16" s="82"/>
      <c r="Q16" s="403">
        <f>TRUNC(AVERAGE(J16:J26),2)</f>
        <v>14.65</v>
      </c>
      <c r="R16" s="403">
        <f>E16*Q16</f>
        <v>73836</v>
      </c>
      <c r="AB16" s="44" t="s">
        <v>28</v>
      </c>
      <c r="AC16" s="434" t="s">
        <v>29</v>
      </c>
      <c r="AD16" s="434"/>
      <c r="AE16" s="434"/>
      <c r="AF16" s="434"/>
      <c r="AG16" s="434"/>
      <c r="AH16" s="434"/>
      <c r="AI16" s="434"/>
      <c r="AJ16" s="435"/>
      <c r="AK16" s="93" t="s">
        <v>18</v>
      </c>
      <c r="AL16" s="28"/>
    </row>
    <row r="17" spans="1:38" ht="61.9" customHeight="1" thickBot="1" x14ac:dyDescent="0.3">
      <c r="A17" s="420"/>
      <c r="B17" s="420"/>
      <c r="C17" s="422"/>
      <c r="D17" s="424"/>
      <c r="E17" s="426"/>
      <c r="F17" s="153" t="s">
        <v>373</v>
      </c>
      <c r="G17" s="147" t="s">
        <v>374</v>
      </c>
      <c r="H17" s="155" t="s">
        <v>380</v>
      </c>
      <c r="I17" s="106" t="s">
        <v>403</v>
      </c>
      <c r="J17" s="162">
        <v>13.9</v>
      </c>
      <c r="K17" s="428"/>
      <c r="L17" s="431"/>
      <c r="M17" s="431"/>
      <c r="N17" s="95" t="str">
        <f>IF(J17&gt;L$16,"EXCESSIVAMENTE ELEVADO",IF(J17&lt;M$16,"INEXEQUÍVEL","VÁLIDO"))</f>
        <v>VÁLIDO</v>
      </c>
      <c r="O17" s="46"/>
      <c r="P17" s="82"/>
      <c r="Q17" s="404"/>
      <c r="R17" s="404"/>
      <c r="AB17" s="44"/>
      <c r="AC17" s="107"/>
      <c r="AD17" s="107"/>
      <c r="AE17" s="107"/>
      <c r="AF17" s="107"/>
      <c r="AG17" s="107"/>
      <c r="AH17" s="107"/>
      <c r="AI17" s="107"/>
      <c r="AJ17" s="107"/>
      <c r="AK17" s="111"/>
      <c r="AL17" s="28"/>
    </row>
    <row r="18" spans="1:38" ht="61.9" customHeight="1" x14ac:dyDescent="0.25">
      <c r="A18" s="420"/>
      <c r="B18" s="420"/>
      <c r="C18" s="422"/>
      <c r="D18" s="424"/>
      <c r="E18" s="426"/>
      <c r="F18" s="153" t="s">
        <v>385</v>
      </c>
      <c r="G18" s="105" t="s">
        <v>386</v>
      </c>
      <c r="H18" s="154" t="s">
        <v>384</v>
      </c>
      <c r="I18" s="106" t="s">
        <v>79</v>
      </c>
      <c r="J18" s="112">
        <v>14</v>
      </c>
      <c r="K18" s="428"/>
      <c r="L18" s="431"/>
      <c r="M18" s="431"/>
      <c r="N18" s="95" t="str">
        <f t="shared" ref="N18:N25" si="0">IF(J18&gt;L$16,"EXCESSIVAMENTE ELEVADO",IF(J18&lt;M$16,"INEXEQUÍVEL","VÁLIDO"))</f>
        <v>VÁLIDO</v>
      </c>
      <c r="O18" s="46"/>
      <c r="P18" s="82"/>
      <c r="Q18" s="404"/>
      <c r="R18" s="404"/>
      <c r="T18" s="400" t="s">
        <v>62</v>
      </c>
      <c r="U18" s="401"/>
      <c r="V18" s="401"/>
      <c r="W18" s="401"/>
      <c r="X18" s="402"/>
      <c r="Y18" s="398" t="s">
        <v>66</v>
      </c>
      <c r="Z18" s="399"/>
      <c r="AB18" s="44"/>
      <c r="AC18" s="107"/>
      <c r="AD18" s="107"/>
      <c r="AE18" s="107"/>
      <c r="AF18" s="107"/>
      <c r="AG18" s="107"/>
      <c r="AH18" s="107"/>
      <c r="AI18" s="107"/>
      <c r="AJ18" s="107"/>
      <c r="AK18" s="111"/>
      <c r="AL18" s="28"/>
    </row>
    <row r="19" spans="1:38" ht="87.75" customHeight="1" x14ac:dyDescent="0.25">
      <c r="A19" s="420"/>
      <c r="B19" s="420"/>
      <c r="C19" s="422"/>
      <c r="D19" s="424"/>
      <c r="E19" s="426"/>
      <c r="F19" s="182" t="s">
        <v>145</v>
      </c>
      <c r="G19" s="165" t="s">
        <v>133</v>
      </c>
      <c r="H19" s="147" t="s">
        <v>379</v>
      </c>
      <c r="I19" s="106" t="s">
        <v>79</v>
      </c>
      <c r="J19" s="189">
        <v>14.01</v>
      </c>
      <c r="K19" s="428"/>
      <c r="L19" s="431"/>
      <c r="M19" s="431"/>
      <c r="N19" s="95" t="str">
        <f t="shared" si="0"/>
        <v>VÁLIDO</v>
      </c>
      <c r="O19" s="46"/>
      <c r="P19" s="82"/>
      <c r="Q19" s="404"/>
      <c r="R19" s="404"/>
      <c r="T19" s="125"/>
      <c r="U19" s="126"/>
      <c r="V19" s="126"/>
      <c r="W19" s="126"/>
      <c r="X19" s="127"/>
      <c r="Y19" s="128"/>
      <c r="Z19" s="129"/>
      <c r="AB19" s="44"/>
      <c r="AC19" s="107"/>
      <c r="AD19" s="107"/>
      <c r="AE19" s="107"/>
      <c r="AF19" s="107"/>
      <c r="AG19" s="107"/>
      <c r="AH19" s="107"/>
      <c r="AI19" s="107"/>
      <c r="AJ19" s="107"/>
      <c r="AK19" s="111"/>
      <c r="AL19" s="28"/>
    </row>
    <row r="20" spans="1:38" ht="61.9" customHeight="1" x14ac:dyDescent="0.25">
      <c r="A20" s="420"/>
      <c r="B20" s="420"/>
      <c r="C20" s="422"/>
      <c r="D20" s="424"/>
      <c r="E20" s="426"/>
      <c r="F20" s="174" t="s">
        <v>91</v>
      </c>
      <c r="G20" s="211" t="s">
        <v>85</v>
      </c>
      <c r="H20" s="146"/>
      <c r="I20" s="106" t="s">
        <v>80</v>
      </c>
      <c r="J20" s="189">
        <v>14.15</v>
      </c>
      <c r="K20" s="428"/>
      <c r="L20" s="431"/>
      <c r="M20" s="431"/>
      <c r="N20" s="95" t="str">
        <f>IF(J20&gt;L$16,"EXCESSIVAMENTE ELEVADO",IF(J20&lt;M$16,"INEXEQUÍVEL","VÁLIDO"))</f>
        <v>VÁLIDO</v>
      </c>
      <c r="O20" s="46"/>
      <c r="P20" s="82"/>
      <c r="Q20" s="404"/>
      <c r="R20" s="404"/>
      <c r="T20" s="74" t="s">
        <v>4</v>
      </c>
      <c r="U20" s="75" t="s">
        <v>63</v>
      </c>
      <c r="V20" s="76" t="s">
        <v>64</v>
      </c>
      <c r="W20" s="75" t="s">
        <v>65</v>
      </c>
      <c r="X20" s="77" t="s">
        <v>15</v>
      </c>
      <c r="Y20" s="78">
        <v>0.25</v>
      </c>
      <c r="Z20" s="79">
        <v>0.75</v>
      </c>
      <c r="AB20" s="44"/>
      <c r="AC20" s="107"/>
      <c r="AD20" s="107"/>
      <c r="AE20" s="107"/>
      <c r="AF20" s="107"/>
      <c r="AG20" s="107"/>
      <c r="AH20" s="107"/>
      <c r="AI20" s="107"/>
      <c r="AJ20" s="107"/>
      <c r="AK20" s="111"/>
      <c r="AL20" s="28"/>
    </row>
    <row r="21" spans="1:38" ht="80.25" customHeight="1" thickBot="1" x14ac:dyDescent="0.3">
      <c r="A21" s="420"/>
      <c r="B21" s="420"/>
      <c r="C21" s="422"/>
      <c r="D21" s="424"/>
      <c r="E21" s="426"/>
      <c r="F21" s="263" t="s">
        <v>298</v>
      </c>
      <c r="G21" s="213" t="s">
        <v>375</v>
      </c>
      <c r="H21" s="147" t="s">
        <v>382</v>
      </c>
      <c r="I21" s="106" t="s">
        <v>80</v>
      </c>
      <c r="J21" s="148">
        <v>14.89</v>
      </c>
      <c r="K21" s="428"/>
      <c r="L21" s="431"/>
      <c r="M21" s="431"/>
      <c r="N21" s="95" t="str">
        <f t="shared" si="0"/>
        <v>VÁLIDO</v>
      </c>
      <c r="O21" s="46"/>
      <c r="P21" s="82"/>
      <c r="Q21" s="404"/>
      <c r="R21" s="404"/>
      <c r="T21" s="67">
        <f>AVERAGE(J16:J26)</f>
        <v>14.654545454545454</v>
      </c>
      <c r="U21" s="68">
        <f>_xlfn.STDEV.S(J16:J26)</f>
        <v>1.3107735398333584</v>
      </c>
      <c r="V21" s="69">
        <f>U21/T21</f>
        <v>8.9444844529571604E-2</v>
      </c>
      <c r="W21" s="70" t="str">
        <f>IF(V21&gt;25,"MEDIANA;","MÉDIA")</f>
        <v>MÉDIA</v>
      </c>
      <c r="X21" s="71">
        <f>MIN(J16:J26)</f>
        <v>11.87</v>
      </c>
      <c r="Y21" s="80" t="s">
        <v>70</v>
      </c>
      <c r="Z21" s="81" t="s">
        <v>71</v>
      </c>
      <c r="AB21" s="44"/>
      <c r="AC21" s="107"/>
      <c r="AD21" s="107"/>
      <c r="AE21" s="107"/>
      <c r="AF21" s="107"/>
      <c r="AG21" s="107"/>
      <c r="AH21" s="107"/>
      <c r="AI21" s="107"/>
      <c r="AJ21" s="107"/>
      <c r="AK21" s="111"/>
      <c r="AL21" s="28"/>
    </row>
    <row r="22" spans="1:38" ht="61.9" customHeight="1" x14ac:dyDescent="0.25">
      <c r="A22" s="420"/>
      <c r="B22" s="420"/>
      <c r="C22" s="422"/>
      <c r="D22" s="424"/>
      <c r="E22" s="426"/>
      <c r="F22" s="214" t="s">
        <v>390</v>
      </c>
      <c r="G22" s="105" t="s">
        <v>386</v>
      </c>
      <c r="H22" s="154" t="s">
        <v>389</v>
      </c>
      <c r="I22" s="106" t="s">
        <v>80</v>
      </c>
      <c r="J22" s="112">
        <v>14.99</v>
      </c>
      <c r="K22" s="428"/>
      <c r="L22" s="431"/>
      <c r="M22" s="431"/>
      <c r="N22" s="95" t="str">
        <f t="shared" si="0"/>
        <v>VÁLIDO</v>
      </c>
      <c r="O22" s="46"/>
      <c r="P22" s="82"/>
      <c r="Q22" s="404"/>
      <c r="R22" s="404"/>
      <c r="AB22" s="44"/>
      <c r="AC22" s="107"/>
      <c r="AD22" s="107"/>
      <c r="AE22" s="107"/>
      <c r="AF22" s="107"/>
      <c r="AG22" s="107"/>
      <c r="AH22" s="107"/>
      <c r="AI22" s="107"/>
      <c r="AJ22" s="107"/>
      <c r="AK22" s="111"/>
      <c r="AL22" s="28"/>
    </row>
    <row r="23" spans="1:38" ht="61.9" customHeight="1" x14ac:dyDescent="0.25">
      <c r="A23" s="420"/>
      <c r="B23" s="420"/>
      <c r="C23" s="422"/>
      <c r="D23" s="424"/>
      <c r="E23" s="426"/>
      <c r="F23" s="153" t="s">
        <v>217</v>
      </c>
      <c r="G23" s="147" t="s">
        <v>133</v>
      </c>
      <c r="H23" s="147" t="s">
        <v>381</v>
      </c>
      <c r="I23" s="106" t="s">
        <v>403</v>
      </c>
      <c r="J23" s="162">
        <v>15.19</v>
      </c>
      <c r="K23" s="428"/>
      <c r="L23" s="431"/>
      <c r="M23" s="431"/>
      <c r="N23" s="95" t="str">
        <f t="shared" si="0"/>
        <v>VÁLIDO</v>
      </c>
      <c r="O23" s="46"/>
      <c r="P23" s="82"/>
      <c r="Q23" s="404"/>
      <c r="R23" s="404"/>
      <c r="AB23" s="44"/>
      <c r="AC23" s="107"/>
      <c r="AD23" s="107"/>
      <c r="AE23" s="107"/>
      <c r="AF23" s="107"/>
      <c r="AG23" s="107"/>
      <c r="AH23" s="107"/>
      <c r="AI23" s="107"/>
      <c r="AJ23" s="107"/>
      <c r="AK23" s="111"/>
      <c r="AL23" s="28"/>
    </row>
    <row r="24" spans="1:38" ht="61.9" customHeight="1" x14ac:dyDescent="0.25">
      <c r="A24" s="420"/>
      <c r="B24" s="420"/>
      <c r="C24" s="422"/>
      <c r="D24" s="424"/>
      <c r="E24" s="426"/>
      <c r="F24" s="182" t="s">
        <v>110</v>
      </c>
      <c r="G24" s="206" t="s">
        <v>85</v>
      </c>
      <c r="H24" s="147" t="s">
        <v>378</v>
      </c>
      <c r="I24" s="106" t="s">
        <v>79</v>
      </c>
      <c r="J24" s="162">
        <v>15.51</v>
      </c>
      <c r="K24" s="428"/>
      <c r="L24" s="431"/>
      <c r="M24" s="431"/>
      <c r="N24" s="95" t="str">
        <f>IF(J24&gt;L$16,"EXCESSIVAMENTE ELEVADO",IF(J24&lt;M$16,"INEXEQUÍVEL","VÁLIDO"))</f>
        <v>VÁLIDO</v>
      </c>
      <c r="O24" s="46"/>
      <c r="P24" s="82"/>
      <c r="Q24" s="404"/>
      <c r="R24" s="404"/>
      <c r="AB24" s="44"/>
      <c r="AC24" s="107"/>
      <c r="AD24" s="107"/>
      <c r="AE24" s="107"/>
      <c r="AF24" s="107"/>
      <c r="AG24" s="107"/>
      <c r="AH24" s="107"/>
      <c r="AI24" s="107"/>
      <c r="AJ24" s="107"/>
      <c r="AK24" s="111"/>
      <c r="AL24" s="28"/>
    </row>
    <row r="25" spans="1:38" ht="83.25" customHeight="1" x14ac:dyDescent="0.25">
      <c r="A25" s="420"/>
      <c r="B25" s="420"/>
      <c r="C25" s="422"/>
      <c r="D25" s="424"/>
      <c r="E25" s="426"/>
      <c r="F25" s="214" t="s">
        <v>376</v>
      </c>
      <c r="G25" s="159" t="s">
        <v>377</v>
      </c>
      <c r="H25" s="154" t="s">
        <v>383</v>
      </c>
      <c r="I25" s="106" t="s">
        <v>403</v>
      </c>
      <c r="J25" s="194">
        <v>15.69</v>
      </c>
      <c r="K25" s="428"/>
      <c r="L25" s="431"/>
      <c r="M25" s="431"/>
      <c r="N25" s="95" t="str">
        <f t="shared" si="0"/>
        <v>VÁLIDO</v>
      </c>
      <c r="O25" s="46"/>
      <c r="P25" s="82"/>
      <c r="Q25" s="404"/>
      <c r="R25" s="404"/>
      <c r="AB25" s="44"/>
      <c r="AC25" s="107"/>
      <c r="AD25" s="107"/>
      <c r="AE25" s="107"/>
      <c r="AF25" s="107"/>
      <c r="AG25" s="107"/>
      <c r="AH25" s="107"/>
      <c r="AI25" s="107"/>
      <c r="AJ25" s="107"/>
      <c r="AK25" s="111"/>
      <c r="AL25" s="28"/>
    </row>
    <row r="26" spans="1:38" ht="61.9" customHeight="1" x14ac:dyDescent="0.25">
      <c r="A26" s="420"/>
      <c r="B26" s="420"/>
      <c r="C26" s="422"/>
      <c r="D26" s="424"/>
      <c r="E26" s="426"/>
      <c r="F26" s="214" t="s">
        <v>388</v>
      </c>
      <c r="G26" s="105" t="s">
        <v>386</v>
      </c>
      <c r="H26" s="154" t="s">
        <v>387</v>
      </c>
      <c r="I26" s="106" t="s">
        <v>79</v>
      </c>
      <c r="J26" s="112">
        <v>17</v>
      </c>
      <c r="K26" s="428"/>
      <c r="L26" s="431"/>
      <c r="M26" s="431"/>
      <c r="N26" s="95" t="str">
        <f>IF(J26&gt;L$16,"EXCESSIVAMENTE ELEVADO",IF(J26&lt;M$16,"INEXEQUÍVEL","VÁLIDO"))</f>
        <v>VÁLIDO</v>
      </c>
      <c r="O26" s="46"/>
      <c r="P26" s="82"/>
      <c r="Q26" s="404"/>
      <c r="R26" s="404"/>
      <c r="AB26" s="44"/>
      <c r="AC26" s="107"/>
      <c r="AD26" s="107"/>
      <c r="AE26" s="107"/>
      <c r="AF26" s="107"/>
      <c r="AG26" s="107"/>
      <c r="AH26" s="107"/>
      <c r="AI26" s="107"/>
      <c r="AJ26" s="107"/>
      <c r="AK26" s="111"/>
      <c r="AL26" s="28"/>
    </row>
    <row r="27" spans="1:38" s="20" customFormat="1" ht="21.75" customHeight="1" x14ac:dyDescent="0.25">
      <c r="A27" s="395" t="s">
        <v>67</v>
      </c>
      <c r="B27" s="396"/>
      <c r="C27" s="396"/>
      <c r="D27" s="396"/>
      <c r="E27" s="396"/>
      <c r="F27" s="396"/>
      <c r="G27" s="396"/>
      <c r="H27" s="396"/>
      <c r="I27" s="396"/>
      <c r="J27" s="396"/>
      <c r="K27" s="396"/>
      <c r="L27" s="396"/>
      <c r="M27" s="396"/>
      <c r="N27" s="396"/>
      <c r="O27" s="396"/>
      <c r="P27" s="396"/>
      <c r="Q27" s="397"/>
      <c r="R27" s="90">
        <f>SUM(R16)</f>
        <v>73836</v>
      </c>
      <c r="V27" s="40"/>
    </row>
  </sheetData>
  <mergeCells count="33">
    <mergeCell ref="R16:R26"/>
    <mergeCell ref="AC16:AJ16"/>
    <mergeCell ref="T18:X18"/>
    <mergeCell ref="Y18:Z18"/>
    <mergeCell ref="K16:K26"/>
    <mergeCell ref="L16:L26"/>
    <mergeCell ref="J14:J15"/>
    <mergeCell ref="K14:K15"/>
    <mergeCell ref="L14:L15"/>
    <mergeCell ref="A27:Q27"/>
    <mergeCell ref="M16:M26"/>
    <mergeCell ref="Q16:Q26"/>
    <mergeCell ref="A16:A26"/>
    <mergeCell ref="B16:B26"/>
    <mergeCell ref="C16:C26"/>
    <mergeCell ref="D16:D26"/>
    <mergeCell ref="E16:E26"/>
    <mergeCell ref="A7:Q7"/>
    <mergeCell ref="A11:R11"/>
    <mergeCell ref="AC13:AJ13"/>
    <mergeCell ref="A14:A15"/>
    <mergeCell ref="B14:B15"/>
    <mergeCell ref="C14:C15"/>
    <mergeCell ref="D14:D15"/>
    <mergeCell ref="E14:E15"/>
    <mergeCell ref="F14:F15"/>
    <mergeCell ref="G14:G15"/>
    <mergeCell ref="N14:N15"/>
    <mergeCell ref="O14:P15"/>
    <mergeCell ref="Q14:R14"/>
    <mergeCell ref="M14:M15"/>
    <mergeCell ref="H14:H15"/>
    <mergeCell ref="I14:I15"/>
  </mergeCells>
  <conditionalFormatting sqref="N16:O26">
    <cfRule type="cellIs" dxfId="14" priority="483" operator="lessThan">
      <formula>"K$25"</formula>
    </cfRule>
    <cfRule type="cellIs" dxfId="13" priority="484" operator="greaterThan">
      <formula>"J$25"</formula>
    </cfRule>
  </conditionalFormatting>
  <conditionalFormatting sqref="N16:O26">
    <cfRule type="cellIs" dxfId="12" priority="481" operator="lessThan">
      <formula>"K$25"</formula>
    </cfRule>
    <cfRule type="cellIs" dxfId="11" priority="482" operator="greaterThan">
      <formula>"J&amp;25"</formula>
    </cfRule>
  </conditionalFormatting>
  <conditionalFormatting sqref="N6:P6 N10:P10 N28:P1048576 N12:P13 O16:O26 N14:N26">
    <cfRule type="containsText" dxfId="10" priority="480" operator="containsText" text="Excessivamente elevado">
      <formula>NOT(ISERROR(SEARCH("Excessivamente elevado",N6)))</formula>
    </cfRule>
  </conditionalFormatting>
  <conditionalFormatting sqref="O14">
    <cfRule type="containsText" dxfId="9" priority="479" operator="containsText" text="Excessivamente elevado">
      <formula>NOT(ISERROR(SEARCH("Excessivamente elevado",O14)))</formula>
    </cfRule>
  </conditionalFormatting>
  <conditionalFormatting sqref="O16:O26">
    <cfRule type="cellIs" dxfId="8" priority="408" operator="between">
      <formula>75</formula>
      <formula>100</formula>
    </cfRule>
  </conditionalFormatting>
  <conditionalFormatting sqref="N27:P27">
    <cfRule type="containsText" dxfId="7" priority="31" operator="containsText" text="Excessivamente elevado">
      <formula>NOT(ISERROR(SEARCH("Excessivamente elevado",N27)))</formula>
    </cfRule>
  </conditionalFormatting>
  <conditionalFormatting sqref="O16:O26">
    <cfRule type="containsText" priority="8335" operator="containsText" text="Excessivamente elevado">
      <formula>NOT(ISERROR(SEARCH("Excessivamente elevado",O16)))</formula>
    </cfRule>
    <cfRule type="containsText" dxfId="6" priority="8336" operator="containsText" text="Válido">
      <formula>NOT(ISERROR(SEARCH("Válido",O16)))</formula>
    </cfRule>
    <cfRule type="containsText" dxfId="5" priority="8337" operator="containsText" text="Inexequível">
      <formula>NOT(ISERROR(SEARCH("Inexequível",O16)))</formula>
    </cfRule>
    <cfRule type="aboveAverage" dxfId="4" priority="8338" aboveAverage="0"/>
  </conditionalFormatting>
  <conditionalFormatting sqref="N16:N26">
    <cfRule type="containsText" priority="8339" operator="containsText" text="Excessivamente elevado">
      <formula>NOT(ISERROR(SEARCH("Excessivamente elevado",N16)))</formula>
    </cfRule>
    <cfRule type="containsText" dxfId="3" priority="8340" operator="containsText" text="Válido">
      <formula>NOT(ISERROR(SEARCH("Válido",N16)))</formula>
    </cfRule>
    <cfRule type="containsText" dxfId="2" priority="8341" operator="containsText" text="Inexequível">
      <formula>NOT(ISERROR(SEARCH("Inexequível",N16)))</formula>
    </cfRule>
    <cfRule type="aboveAverage" dxfId="1" priority="8342" aboveAverage="0"/>
  </conditionalFormatting>
  <pageMargins left="0.7" right="0.7" top="0.75" bottom="0.75" header="0.3" footer="0.3"/>
  <pageSetup paperSize="9"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3741-ED55-45C5-BCA4-DB82EC2B8A5A}">
  <dimension ref="A1:V25"/>
  <sheetViews>
    <sheetView tabSelected="1" workbookViewId="0">
      <selection activeCell="Y14" sqref="Y14"/>
    </sheetView>
  </sheetViews>
  <sheetFormatPr defaultRowHeight="15" x14ac:dyDescent="0.25"/>
  <cols>
    <col min="2" max="2" width="9.85546875" bestFit="1" customWidth="1"/>
    <col min="3" max="3" width="20.140625" bestFit="1" customWidth="1"/>
    <col min="4" max="4" width="10.5703125" bestFit="1" customWidth="1"/>
  </cols>
  <sheetData>
    <row r="1" spans="1:22" x14ac:dyDescent="0.25">
      <c r="A1" s="20"/>
      <c r="B1" s="20"/>
      <c r="E1" s="41"/>
      <c r="F1" s="13"/>
      <c r="G1" s="13"/>
      <c r="H1" s="13"/>
      <c r="I1" s="13"/>
      <c r="J1" s="13"/>
      <c r="K1" s="13"/>
      <c r="N1" s="50"/>
      <c r="Q1" s="22"/>
      <c r="V1" s="39"/>
    </row>
    <row r="2" spans="1:22" x14ac:dyDescent="0.25">
      <c r="A2" s="20"/>
      <c r="B2" s="20"/>
      <c r="E2" s="41"/>
      <c r="F2" s="13"/>
      <c r="G2" s="13"/>
      <c r="H2" s="13"/>
      <c r="I2" s="13"/>
      <c r="J2" s="13"/>
      <c r="K2" s="13"/>
      <c r="N2" s="50"/>
      <c r="Q2" s="22"/>
      <c r="V2" s="39"/>
    </row>
    <row r="3" spans="1:22" x14ac:dyDescent="0.25">
      <c r="A3" s="20"/>
      <c r="B3" s="20"/>
      <c r="E3" s="41"/>
      <c r="G3" s="37"/>
      <c r="H3" s="13"/>
      <c r="I3" s="13"/>
      <c r="J3" s="13"/>
      <c r="K3" s="13"/>
      <c r="N3" s="50"/>
      <c r="Q3" s="22"/>
      <c r="V3" s="39"/>
    </row>
    <row r="4" spans="1:22" x14ac:dyDescent="0.25">
      <c r="A4" s="20"/>
      <c r="B4" s="20"/>
      <c r="E4" s="41"/>
      <c r="F4" s="13"/>
      <c r="G4" s="13"/>
      <c r="H4" s="13"/>
      <c r="I4" s="13"/>
      <c r="J4" s="13"/>
      <c r="K4" s="13"/>
      <c r="N4" s="50"/>
      <c r="Q4" s="22"/>
      <c r="R4" s="39"/>
      <c r="S4" s="39"/>
      <c r="V4" s="39"/>
    </row>
    <row r="5" spans="1:22" x14ac:dyDescent="0.25">
      <c r="A5" s="26" t="s">
        <v>86</v>
      </c>
      <c r="B5" s="20"/>
      <c r="E5" s="41"/>
      <c r="F5" s="13"/>
      <c r="G5" s="13"/>
      <c r="H5" s="13"/>
      <c r="I5" s="13"/>
      <c r="J5" s="13"/>
      <c r="K5" s="13"/>
      <c r="N5" s="50"/>
      <c r="P5" s="22"/>
      <c r="Q5" s="22"/>
      <c r="V5" s="39"/>
    </row>
    <row r="6" spans="1:22" ht="15.75" x14ac:dyDescent="0.25">
      <c r="A6" s="26" t="s">
        <v>87</v>
      </c>
      <c r="B6" s="26"/>
      <c r="E6" s="41"/>
      <c r="F6" s="13"/>
      <c r="G6" s="108"/>
      <c r="H6" s="109"/>
      <c r="I6" s="109"/>
      <c r="J6" s="109"/>
      <c r="K6" s="110"/>
      <c r="N6" s="50"/>
      <c r="Q6" s="22"/>
      <c r="V6" s="39"/>
    </row>
    <row r="7" spans="1:22" x14ac:dyDescent="0.25">
      <c r="A7" s="436" t="s">
        <v>89</v>
      </c>
      <c r="B7" s="436"/>
      <c r="C7" s="436"/>
      <c r="D7" s="436"/>
      <c r="E7" s="436"/>
      <c r="F7" s="436"/>
      <c r="G7" s="436"/>
      <c r="H7" s="436"/>
      <c r="I7" s="436"/>
      <c r="J7" s="436"/>
      <c r="K7" s="436"/>
      <c r="L7" s="436"/>
      <c r="M7" s="436"/>
      <c r="N7" s="436"/>
      <c r="O7" s="436"/>
      <c r="P7" s="436"/>
      <c r="Q7" s="436"/>
      <c r="V7" s="39"/>
    </row>
    <row r="8" spans="1:22" ht="21.75" customHeight="1" x14ac:dyDescent="0.25">
      <c r="A8" s="94"/>
      <c r="B8" s="116"/>
      <c r="C8" s="116"/>
      <c r="D8" s="116"/>
      <c r="E8" s="116"/>
      <c r="F8" s="116"/>
      <c r="G8" s="116"/>
      <c r="H8" s="116"/>
      <c r="I8" s="116"/>
      <c r="J8" s="116"/>
      <c r="K8" s="116"/>
      <c r="L8" s="116"/>
      <c r="M8" s="116"/>
      <c r="N8" s="116"/>
      <c r="O8" s="116"/>
      <c r="P8" s="116"/>
      <c r="Q8" s="116"/>
      <c r="V8" s="39"/>
    </row>
    <row r="9" spans="1:22" ht="21.75" customHeight="1" x14ac:dyDescent="0.25">
      <c r="A9" s="94" t="s">
        <v>88</v>
      </c>
      <c r="B9" s="114"/>
      <c r="C9" s="114"/>
      <c r="D9" s="114"/>
      <c r="E9" s="114"/>
      <c r="F9" s="114"/>
      <c r="G9" s="114"/>
      <c r="H9" s="114"/>
      <c r="I9" s="114"/>
      <c r="J9" s="114"/>
      <c r="K9" s="114"/>
      <c r="L9" s="114"/>
      <c r="M9" s="114"/>
      <c r="N9" s="114"/>
      <c r="O9" s="114"/>
      <c r="P9" s="114"/>
      <c r="Q9" s="114"/>
      <c r="V9" s="39"/>
    </row>
    <row r="11" spans="1:22" ht="15.75" thickBot="1" x14ac:dyDescent="0.3">
      <c r="B11" s="347" t="s">
        <v>519</v>
      </c>
      <c r="C11" s="347" t="s">
        <v>520</v>
      </c>
      <c r="D11" s="347" t="s">
        <v>518</v>
      </c>
    </row>
    <row r="12" spans="1:22" x14ac:dyDescent="0.25">
      <c r="B12" s="342" t="s">
        <v>514</v>
      </c>
      <c r="C12" s="342" t="s">
        <v>527</v>
      </c>
      <c r="D12" s="348">
        <f>'LOTE 1- Adoçantes e açúcares'!R41</f>
        <v>9736.3900000000012</v>
      </c>
    </row>
    <row r="13" spans="1:22" x14ac:dyDescent="0.25">
      <c r="B13" s="343" t="s">
        <v>515</v>
      </c>
      <c r="C13" s="344" t="s">
        <v>528</v>
      </c>
      <c r="D13" s="349">
        <f>'LOTE 2 - Biscoitos'!R51</f>
        <v>3164.8999999999996</v>
      </c>
    </row>
    <row r="14" spans="1:22" x14ac:dyDescent="0.25">
      <c r="B14" s="343" t="s">
        <v>521</v>
      </c>
      <c r="C14" s="344" t="s">
        <v>529</v>
      </c>
      <c r="D14" s="349">
        <f>'LOTE 3 - Chás'!R59</f>
        <v>1311.1000000000001</v>
      </c>
    </row>
    <row r="15" spans="1:22" x14ac:dyDescent="0.25">
      <c r="B15" s="343" t="s">
        <v>522</v>
      </c>
      <c r="C15" s="344" t="s">
        <v>530</v>
      </c>
      <c r="D15" s="349">
        <f>'LOTE 4 - Leites '!R28</f>
        <v>796.76</v>
      </c>
    </row>
    <row r="16" spans="1:22" x14ac:dyDescent="0.25">
      <c r="B16" s="343" t="s">
        <v>523</v>
      </c>
      <c r="C16" s="344" t="s">
        <v>531</v>
      </c>
      <c r="D16" s="349">
        <f>'LOTE 5 - Polpas'!R90</f>
        <v>11472.35</v>
      </c>
    </row>
    <row r="17" spans="2:4" x14ac:dyDescent="0.25">
      <c r="B17" s="343" t="s">
        <v>516</v>
      </c>
      <c r="C17" s="344" t="s">
        <v>532</v>
      </c>
      <c r="D17" s="349">
        <f>'LOTE 6 - Refrigerantes'!R41</f>
        <v>1503.1200000000001</v>
      </c>
    </row>
    <row r="18" spans="2:4" x14ac:dyDescent="0.25">
      <c r="B18" s="343" t="s">
        <v>517</v>
      </c>
      <c r="C18" s="344" t="s">
        <v>533</v>
      </c>
      <c r="D18" s="349">
        <f>'LOTE 7 - Frutas'!R85</f>
        <v>8466.8900000000012</v>
      </c>
    </row>
    <row r="19" spans="2:4" x14ac:dyDescent="0.25">
      <c r="B19" s="343" t="s">
        <v>524</v>
      </c>
      <c r="C19" s="344" t="s">
        <v>534</v>
      </c>
      <c r="D19" s="349">
        <f>'LOTE 8 - Frios'!R43</f>
        <v>3998.6800000000003</v>
      </c>
    </row>
    <row r="20" spans="2:4" x14ac:dyDescent="0.25">
      <c r="B20" s="343" t="s">
        <v>525</v>
      </c>
      <c r="C20" s="344" t="s">
        <v>535</v>
      </c>
      <c r="D20" s="349">
        <f>'LOTE 9 - Bolos e salgados'!R215</f>
        <v>76229.290000000008</v>
      </c>
    </row>
    <row r="21" spans="2:4" ht="15.75" thickBot="1" x14ac:dyDescent="0.3">
      <c r="B21" s="345" t="s">
        <v>526</v>
      </c>
      <c r="C21" s="346" t="s">
        <v>536</v>
      </c>
      <c r="D21" s="350">
        <f>'ITEM 79 - Café'!R27</f>
        <v>73836</v>
      </c>
    </row>
    <row r="22" spans="2:4" ht="15.75" thickBot="1" x14ac:dyDescent="0.3">
      <c r="B22" s="485" t="s">
        <v>518</v>
      </c>
      <c r="C22" s="486"/>
      <c r="D22" s="351">
        <f>SUM(D12:D21)</f>
        <v>190515.48</v>
      </c>
    </row>
    <row r="23" spans="2:4" x14ac:dyDescent="0.25">
      <c r="C23" s="341"/>
    </row>
    <row r="24" spans="2:4" x14ac:dyDescent="0.25">
      <c r="C24" s="341"/>
    </row>
    <row r="25" spans="2:4" x14ac:dyDescent="0.25">
      <c r="C25" s="341"/>
    </row>
  </sheetData>
  <mergeCells count="2">
    <mergeCell ref="A7:Q7"/>
    <mergeCell ref="B22:C22"/>
  </mergeCells>
  <conditionalFormatting sqref="N6:P6">
    <cfRule type="containsText" dxfId="0" priority="1" operator="containsText" text="Excessivamente elevado">
      <formula>NOT(ISERROR(SEARCH("Excessivamente elevado",N6)))</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5" x14ac:dyDescent="0.25"/>
  <cols>
    <col min="3" max="3" width="44.28515625" customWidth="1"/>
    <col min="6" max="6" width="10" bestFit="1" customWidth="1"/>
    <col min="7" max="7" width="13.28515625" bestFit="1" customWidth="1"/>
    <col min="8" max="8" width="29" customWidth="1"/>
    <col min="9" max="9" width="255.7109375" hidden="1" customWidth="1"/>
  </cols>
  <sheetData>
    <row r="1" spans="1:9" ht="41.25" customHeight="1" x14ac:dyDescent="0.25">
      <c r="A1" s="487" t="s">
        <v>41</v>
      </c>
      <c r="B1" s="488"/>
      <c r="C1" s="488"/>
      <c r="D1" s="488"/>
      <c r="E1" s="488"/>
      <c r="F1" s="488"/>
      <c r="G1" s="488"/>
      <c r="H1" s="488"/>
    </row>
    <row r="2" spans="1:9" s="6" customFormat="1" ht="30" x14ac:dyDescent="0.25">
      <c r="A2" s="9" t="s">
        <v>30</v>
      </c>
      <c r="B2" s="9" t="s">
        <v>42</v>
      </c>
      <c r="C2" s="11" t="s">
        <v>43</v>
      </c>
      <c r="D2" s="10" t="s">
        <v>44</v>
      </c>
      <c r="E2" s="10" t="s">
        <v>45</v>
      </c>
      <c r="F2" s="12" t="s">
        <v>36</v>
      </c>
      <c r="G2" s="12" t="s">
        <v>46</v>
      </c>
      <c r="H2" s="9" t="s">
        <v>47</v>
      </c>
      <c r="I2" s="2" t="s">
        <v>48</v>
      </c>
    </row>
    <row r="3" spans="1:9" ht="135" x14ac:dyDescent="0.25">
      <c r="A3" s="8">
        <v>122</v>
      </c>
      <c r="B3" s="7">
        <v>4016</v>
      </c>
      <c r="C3" s="21" t="s">
        <v>49</v>
      </c>
      <c r="D3" s="18" t="s">
        <v>50</v>
      </c>
      <c r="E3" s="5">
        <v>20</v>
      </c>
      <c r="F3" s="16">
        <v>27.49</v>
      </c>
      <c r="G3" s="14">
        <f>F3*E3</f>
        <v>549.79999999999995</v>
      </c>
      <c r="H3" s="4"/>
      <c r="I3" s="3"/>
    </row>
    <row r="4" spans="1:9" ht="120" x14ac:dyDescent="0.25">
      <c r="A4" s="8">
        <v>123</v>
      </c>
      <c r="B4" s="7"/>
      <c r="C4" s="21" t="s">
        <v>51</v>
      </c>
      <c r="D4" s="18" t="s">
        <v>52</v>
      </c>
      <c r="E4" s="1">
        <v>1</v>
      </c>
      <c r="F4" s="16">
        <v>194.93</v>
      </c>
      <c r="G4" s="15">
        <f>F4*E4</f>
        <v>194.93</v>
      </c>
      <c r="H4" s="19"/>
      <c r="I4" s="3" t="s">
        <v>53</v>
      </c>
    </row>
    <row r="5" spans="1:9" ht="105" x14ac:dyDescent="0.25">
      <c r="A5" s="8">
        <v>124</v>
      </c>
      <c r="B5" s="7"/>
      <c r="C5" s="21" t="s">
        <v>54</v>
      </c>
      <c r="D5" s="18" t="s">
        <v>55</v>
      </c>
      <c r="E5" s="1">
        <v>2</v>
      </c>
      <c r="F5" s="16">
        <v>116.59</v>
      </c>
      <c r="G5" s="15">
        <f>F5*E5</f>
        <v>233.18</v>
      </c>
      <c r="H5" s="19"/>
      <c r="I5" s="3" t="s">
        <v>56</v>
      </c>
    </row>
    <row r="6" spans="1:9" x14ac:dyDescent="0.25">
      <c r="C6" s="489" t="s">
        <v>57</v>
      </c>
      <c r="D6" s="489"/>
      <c r="E6" s="489"/>
      <c r="F6" s="489"/>
      <c r="G6" s="17">
        <f>SUM(G3:G5)</f>
        <v>977.91000000000008</v>
      </c>
    </row>
  </sheetData>
  <mergeCells count="2">
    <mergeCell ref="A1:H1"/>
    <mergeCell ref="C6:F6"/>
  </mergeCells>
  <hyperlinks>
    <hyperlink ref="I4" r:id="rId1" xr:uid="{00000000-0004-0000-0100-000000000000}"/>
  </hyperlinks>
  <pageMargins left="0.511811024" right="0.511811024" top="0.78740157499999996" bottom="0.78740157499999996" header="0.31496062000000002" footer="0.31496062000000002"/>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24E6-5B83-4878-8077-F54D83E9315B}">
  <sheetPr>
    <tabColor theme="4" tint="-0.249977111117893"/>
  </sheetPr>
  <dimension ref="A1:AL51"/>
  <sheetViews>
    <sheetView showGridLines="0" topLeftCell="A10" zoomScale="80" zoomScaleNormal="80" workbookViewId="0">
      <selection activeCell="Q34" sqref="Q34:Q38"/>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9.140625" style="13" customWidth="1"/>
    <col min="9" max="9" width="9"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4</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5</v>
      </c>
      <c r="B16" s="419"/>
      <c r="C16" s="421" t="s">
        <v>131</v>
      </c>
      <c r="D16" s="423" t="s">
        <v>81</v>
      </c>
      <c r="E16" s="425">
        <v>100</v>
      </c>
      <c r="F16" s="163" t="s">
        <v>132</v>
      </c>
      <c r="G16" s="166" t="s">
        <v>136</v>
      </c>
      <c r="H16" s="164" t="s">
        <v>137</v>
      </c>
      <c r="I16" s="106" t="s">
        <v>403</v>
      </c>
      <c r="J16" s="167">
        <v>4.68</v>
      </c>
      <c r="K16" s="427">
        <f>AVERAGE(J16:J21)</f>
        <v>6.1716666666666669</v>
      </c>
      <c r="L16" s="430">
        <f>K16*1.25</f>
        <v>7.7145833333333336</v>
      </c>
      <c r="M16" s="430">
        <f>K16*0.75</f>
        <v>4.6287500000000001</v>
      </c>
      <c r="N16" s="95" t="str">
        <f>IF(J16&gt;L$16,"EXCESSIVAMENTE ELEVADO",IF(J16&lt;M$16,"INEXEQUÍVEL","VÁLIDO"))</f>
        <v>VÁLIDO</v>
      </c>
      <c r="O16" s="46"/>
      <c r="P16" s="82"/>
      <c r="Q16" s="403">
        <f>TRUNC(AVERAGE(J16:J20),2)</f>
        <v>5.56</v>
      </c>
      <c r="R16" s="403">
        <f>E16*Q16</f>
        <v>556</v>
      </c>
      <c r="T16" s="269" t="s">
        <v>62</v>
      </c>
      <c r="U16" s="270"/>
      <c r="V16" s="270"/>
      <c r="W16" s="270"/>
      <c r="X16" s="271"/>
      <c r="Y16" s="272" t="s">
        <v>66</v>
      </c>
      <c r="Z16" s="273"/>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53" t="s">
        <v>134</v>
      </c>
      <c r="G17" s="145" t="s">
        <v>133</v>
      </c>
      <c r="H17" s="145" t="s">
        <v>103</v>
      </c>
      <c r="I17" s="106" t="s">
        <v>80</v>
      </c>
      <c r="J17" s="216">
        <v>5.16</v>
      </c>
      <c r="K17" s="428"/>
      <c r="L17" s="431"/>
      <c r="M17" s="431"/>
      <c r="N17" s="95" t="str">
        <f>IF(J17&gt;L$16,"EXCESSIVAMENTE ELEVADO",IF(J17&lt;M$16,"INEXEQUÍVEL","VÁLIDO"))</f>
        <v>VÁLIDO</v>
      </c>
      <c r="O17" s="46"/>
      <c r="P17" s="82"/>
      <c r="Q17" s="404"/>
      <c r="R17" s="404"/>
      <c r="T17" s="125"/>
      <c r="U17" s="126"/>
      <c r="V17" s="126"/>
      <c r="W17" s="126"/>
      <c r="X17" s="127"/>
      <c r="Y17" s="128"/>
      <c r="Z17" s="129"/>
      <c r="AB17" s="44"/>
      <c r="AC17" s="107"/>
      <c r="AD17" s="107"/>
      <c r="AE17" s="107"/>
      <c r="AF17" s="107"/>
      <c r="AG17" s="107"/>
      <c r="AH17" s="107"/>
      <c r="AI17" s="107"/>
      <c r="AJ17" s="107"/>
      <c r="AK17" s="111"/>
      <c r="AL17" s="28"/>
    </row>
    <row r="18" spans="1:38" ht="61.9" customHeight="1" x14ac:dyDescent="0.25">
      <c r="A18" s="420"/>
      <c r="B18" s="420"/>
      <c r="C18" s="422"/>
      <c r="D18" s="424"/>
      <c r="E18" s="426"/>
      <c r="F18" s="174" t="s">
        <v>91</v>
      </c>
      <c r="G18" s="211" t="s">
        <v>85</v>
      </c>
      <c r="H18" s="146" t="s">
        <v>511</v>
      </c>
      <c r="I18" s="106" t="s">
        <v>79</v>
      </c>
      <c r="J18" s="275">
        <v>5.86</v>
      </c>
      <c r="K18" s="428"/>
      <c r="L18" s="431"/>
      <c r="M18" s="431"/>
      <c r="N18" s="95" t="str">
        <f t="shared" ref="N18" si="0">IF(J18&gt;L$16,"EXCESSIVAMENTE ELEVADO",IF(J18&lt;M$16,"INEXEQUÍVEL","VÁLIDO"))</f>
        <v>VÁLIDO</v>
      </c>
      <c r="O18" s="46"/>
      <c r="P18" s="82"/>
      <c r="Q18" s="404"/>
      <c r="R18" s="404"/>
      <c r="T18" s="74" t="s">
        <v>4</v>
      </c>
      <c r="U18" s="75" t="s">
        <v>63</v>
      </c>
      <c r="V18" s="76" t="s">
        <v>64</v>
      </c>
      <c r="W18" s="75" t="s">
        <v>65</v>
      </c>
      <c r="X18" s="77" t="s">
        <v>15</v>
      </c>
      <c r="Y18" s="78">
        <v>0.25</v>
      </c>
      <c r="Z18" s="79">
        <v>0.75</v>
      </c>
      <c r="AB18" s="44"/>
      <c r="AC18" s="107"/>
      <c r="AD18" s="107"/>
      <c r="AE18" s="107"/>
      <c r="AF18" s="107"/>
      <c r="AG18" s="107"/>
      <c r="AH18" s="107"/>
      <c r="AI18" s="107"/>
      <c r="AJ18" s="107"/>
      <c r="AK18" s="111"/>
      <c r="AL18" s="28"/>
    </row>
    <row r="19" spans="1:38" ht="61.9" customHeight="1" thickBot="1" x14ac:dyDescent="0.3">
      <c r="A19" s="420"/>
      <c r="B19" s="420"/>
      <c r="C19" s="422"/>
      <c r="D19" s="424"/>
      <c r="E19" s="426"/>
      <c r="F19" s="153" t="s">
        <v>394</v>
      </c>
      <c r="G19" s="105" t="s">
        <v>133</v>
      </c>
      <c r="H19" s="145" t="s">
        <v>393</v>
      </c>
      <c r="I19" s="106" t="s">
        <v>80</v>
      </c>
      <c r="J19" s="112">
        <v>6</v>
      </c>
      <c r="K19" s="428"/>
      <c r="L19" s="431"/>
      <c r="M19" s="431"/>
      <c r="N19" s="95" t="str">
        <f>IF(J19&gt;L$16,"EXCESSIVAMENTE ELEVADO",IF(J19&lt;M$16,"INEXEQUÍVEL","VÁLIDO"))</f>
        <v>VÁLIDO</v>
      </c>
      <c r="O19" s="46"/>
      <c r="P19" s="82"/>
      <c r="Q19" s="404"/>
      <c r="R19" s="404"/>
      <c r="T19" s="67">
        <f>AVERAGE(J16:J20)</f>
        <v>5.5679999999999996</v>
      </c>
      <c r="U19" s="68">
        <f>_xlfn.STDEV.S(J16:J20)</f>
        <v>0.62331372518179007</v>
      </c>
      <c r="V19" s="69">
        <f>U19/T19</f>
        <v>0.11194571213753414</v>
      </c>
      <c r="W19" s="70" t="str">
        <f>IF(V19&gt;25,"MEDIANA;","MÉDIA")</f>
        <v>MÉDIA</v>
      </c>
      <c r="X19" s="71">
        <f>MIN(J16:J20)</f>
        <v>4.68</v>
      </c>
      <c r="Y19" s="80" t="s">
        <v>70</v>
      </c>
      <c r="Z19" s="81" t="s">
        <v>71</v>
      </c>
      <c r="AB19" s="44"/>
      <c r="AC19" s="107"/>
      <c r="AD19" s="107"/>
      <c r="AE19" s="107"/>
      <c r="AF19" s="107"/>
      <c r="AG19" s="107"/>
      <c r="AH19" s="107"/>
      <c r="AI19" s="107"/>
      <c r="AJ19" s="107"/>
      <c r="AK19" s="111"/>
      <c r="AL19" s="28"/>
    </row>
    <row r="20" spans="1:38" ht="61.9" customHeight="1" x14ac:dyDescent="0.25">
      <c r="A20" s="420"/>
      <c r="B20" s="420"/>
      <c r="C20" s="422"/>
      <c r="D20" s="424"/>
      <c r="E20" s="426"/>
      <c r="F20" s="145" t="s">
        <v>135</v>
      </c>
      <c r="G20" s="166" t="s">
        <v>136</v>
      </c>
      <c r="H20" s="145" t="s">
        <v>138</v>
      </c>
      <c r="I20" s="106" t="s">
        <v>403</v>
      </c>
      <c r="J20" s="168">
        <v>6.14</v>
      </c>
      <c r="K20" s="428"/>
      <c r="L20" s="431"/>
      <c r="M20" s="431"/>
      <c r="N20" s="95" t="str">
        <f>IF(J20&gt;L$16,"EXCESSIVAMENTE ELEVADO",IF(J20&lt;M$16,"INEXEQUÍVEL","VÁLIDO"))</f>
        <v>VÁLIDO</v>
      </c>
      <c r="O20" s="46"/>
      <c r="P20" s="82"/>
      <c r="Q20" s="404"/>
      <c r="R20" s="404"/>
      <c r="AB20" s="44"/>
      <c r="AC20" s="107"/>
      <c r="AD20" s="107"/>
      <c r="AE20" s="107"/>
      <c r="AF20" s="107"/>
      <c r="AG20" s="107"/>
      <c r="AH20" s="107"/>
      <c r="AI20" s="107"/>
      <c r="AJ20" s="107"/>
      <c r="AK20" s="111"/>
      <c r="AL20" s="28"/>
    </row>
    <row r="21" spans="1:38" ht="62.45" customHeight="1" x14ac:dyDescent="0.25">
      <c r="A21" s="420"/>
      <c r="B21" s="420"/>
      <c r="C21" s="422"/>
      <c r="D21" s="424"/>
      <c r="E21" s="426"/>
      <c r="F21" s="113" t="s">
        <v>396</v>
      </c>
      <c r="G21" s="105" t="s">
        <v>133</v>
      </c>
      <c r="H21" s="145" t="s">
        <v>395</v>
      </c>
      <c r="I21" s="106" t="s">
        <v>80</v>
      </c>
      <c r="J21" s="100">
        <v>9.19</v>
      </c>
      <c r="K21" s="428"/>
      <c r="L21" s="431"/>
      <c r="M21" s="431"/>
      <c r="N21" s="95" t="str">
        <f>IF(J21&gt;L$16,"EXCESSIVAMENTE ELEVADO",IF(J21&lt;M$16,"INEXEQUÍVEL","VÁLIDO"))</f>
        <v>EXCESSIVAMENTE ELEVADO</v>
      </c>
      <c r="O21" s="354">
        <f>(J21-K16)/K16</f>
        <v>0.48906292195517137</v>
      </c>
      <c r="P21" s="86" t="s">
        <v>538</v>
      </c>
      <c r="Q21" s="404"/>
      <c r="R21" s="404"/>
      <c r="AB21" s="439" t="s">
        <v>76</v>
      </c>
      <c r="AC21" s="439"/>
      <c r="AD21" s="439"/>
      <c r="AE21" s="439"/>
      <c r="AF21" s="439"/>
      <c r="AG21" s="439"/>
      <c r="AH21" s="439"/>
      <c r="AI21" s="439"/>
      <c r="AJ21" s="439"/>
      <c r="AK21" s="439"/>
      <c r="AL21" s="439"/>
    </row>
    <row r="22" spans="1:38" s="20" customFormat="1" ht="21.75" customHeight="1" thickBot="1" x14ac:dyDescent="0.3">
      <c r="A22" s="395">
        <v>6</v>
      </c>
      <c r="B22" s="396"/>
      <c r="C22" s="396"/>
      <c r="D22" s="396"/>
      <c r="E22" s="396"/>
      <c r="F22" s="396"/>
      <c r="G22" s="396"/>
      <c r="H22" s="396"/>
      <c r="I22" s="396"/>
      <c r="J22" s="396"/>
      <c r="K22" s="396"/>
      <c r="L22" s="396"/>
      <c r="M22" s="396"/>
      <c r="N22" s="396"/>
      <c r="O22" s="396"/>
      <c r="P22" s="396"/>
      <c r="Q22" s="396"/>
      <c r="R22" s="87"/>
      <c r="V22" s="40"/>
      <c r="AB22" s="433"/>
      <c r="AC22" s="433"/>
      <c r="AD22" s="433"/>
      <c r="AE22" s="433"/>
      <c r="AF22" s="433"/>
      <c r="AG22" s="433"/>
      <c r="AH22" s="433"/>
      <c r="AI22" s="433"/>
      <c r="AJ22" s="433"/>
      <c r="AK22" s="433"/>
      <c r="AL22" s="91"/>
    </row>
    <row r="23" spans="1:38" ht="72" customHeight="1" x14ac:dyDescent="0.25">
      <c r="A23" s="419">
        <v>6</v>
      </c>
      <c r="B23" s="419"/>
      <c r="C23" s="421" t="s">
        <v>139</v>
      </c>
      <c r="D23" s="423" t="s">
        <v>81</v>
      </c>
      <c r="E23" s="425">
        <v>80</v>
      </c>
      <c r="F23" s="149" t="s">
        <v>140</v>
      </c>
      <c r="G23" s="164" t="s">
        <v>133</v>
      </c>
      <c r="H23" s="164" t="s">
        <v>103</v>
      </c>
      <c r="I23" s="106" t="s">
        <v>80</v>
      </c>
      <c r="J23" s="217">
        <v>3.81</v>
      </c>
      <c r="K23" s="427">
        <f>AVERAGE(J23:J27)</f>
        <v>4.968</v>
      </c>
      <c r="L23" s="430">
        <f>K23*1.25</f>
        <v>6.21</v>
      </c>
      <c r="M23" s="430">
        <f>K23*0.75</f>
        <v>3.726</v>
      </c>
      <c r="N23" s="57" t="str">
        <f>IF(J23&gt;L$23,"EXCESSIVAMENTE ELEVADO",IF(J23&lt;M$23,"INEXEQUÍVEL","VÁLIDO"))</f>
        <v>VÁLIDO</v>
      </c>
      <c r="O23" s="46"/>
      <c r="P23" s="118"/>
      <c r="Q23" s="403">
        <f>TRUNC(AVERAGE(J23:J27),2)</f>
        <v>4.96</v>
      </c>
      <c r="R23" s="403">
        <f>Q23*E23</f>
        <v>396.8</v>
      </c>
      <c r="T23" s="400" t="s">
        <v>62</v>
      </c>
      <c r="U23" s="401"/>
      <c r="V23" s="401"/>
      <c r="W23" s="401"/>
      <c r="X23" s="402"/>
      <c r="Y23" s="398" t="s">
        <v>66</v>
      </c>
      <c r="Z23" s="399"/>
    </row>
    <row r="24" spans="1:38" ht="72" customHeight="1" thickBot="1" x14ac:dyDescent="0.3">
      <c r="A24" s="420"/>
      <c r="B24" s="420"/>
      <c r="C24" s="422"/>
      <c r="D24" s="424"/>
      <c r="E24" s="426"/>
      <c r="F24" s="153" t="s">
        <v>141</v>
      </c>
      <c r="G24" s="145" t="s">
        <v>133</v>
      </c>
      <c r="H24" s="145" t="s">
        <v>103</v>
      </c>
      <c r="I24" s="106" t="s">
        <v>80</v>
      </c>
      <c r="J24" s="216">
        <v>4.2699999999999996</v>
      </c>
      <c r="K24" s="428"/>
      <c r="L24" s="431"/>
      <c r="M24" s="431"/>
      <c r="N24" s="57" t="str">
        <f>IF(J24&gt;L$23,"EXCESSIVAMENTE ELEVADO",IF(J24&lt;M$23,"INEXEQUÍVEL","VÁLIDO"))</f>
        <v>VÁLIDO</v>
      </c>
      <c r="O24" s="46"/>
      <c r="P24" s="118"/>
      <c r="Q24" s="404"/>
      <c r="R24" s="404"/>
      <c r="T24" s="125"/>
      <c r="U24" s="126"/>
      <c r="V24" s="126"/>
      <c r="W24" s="126"/>
      <c r="X24" s="127"/>
      <c r="Y24" s="128"/>
      <c r="Z24" s="129"/>
    </row>
    <row r="25" spans="1:38" ht="72" customHeight="1" x14ac:dyDescent="0.25">
      <c r="A25" s="420"/>
      <c r="B25" s="420"/>
      <c r="C25" s="422"/>
      <c r="D25" s="424"/>
      <c r="E25" s="426"/>
      <c r="F25" s="139" t="s">
        <v>91</v>
      </c>
      <c r="G25" s="140" t="s">
        <v>85</v>
      </c>
      <c r="H25" s="146" t="s">
        <v>511</v>
      </c>
      <c r="I25" s="106" t="s">
        <v>79</v>
      </c>
      <c r="J25" s="216">
        <v>4.55</v>
      </c>
      <c r="K25" s="428"/>
      <c r="L25" s="431"/>
      <c r="M25" s="431"/>
      <c r="N25" s="57" t="str">
        <f>IF(J25&gt;L$23,"EXCESSIVAMENTE ELEVADO",IF(J25&lt;M$23,"INEXEQUÍVEL","VÁLIDO"))</f>
        <v>VÁLIDO</v>
      </c>
      <c r="O25" s="46"/>
      <c r="P25" s="118"/>
      <c r="Q25" s="404"/>
      <c r="R25" s="404"/>
      <c r="T25" s="74" t="s">
        <v>4</v>
      </c>
      <c r="U25" s="75" t="s">
        <v>63</v>
      </c>
      <c r="V25" s="76" t="s">
        <v>64</v>
      </c>
      <c r="W25" s="75" t="s">
        <v>65</v>
      </c>
      <c r="X25" s="77" t="s">
        <v>15</v>
      </c>
      <c r="Y25" s="78">
        <v>0.25</v>
      </c>
      <c r="Z25" s="79">
        <v>0.75</v>
      </c>
    </row>
    <row r="26" spans="1:38" ht="72" customHeight="1" x14ac:dyDescent="0.25">
      <c r="A26" s="420"/>
      <c r="B26" s="420"/>
      <c r="C26" s="422"/>
      <c r="D26" s="424"/>
      <c r="E26" s="426"/>
      <c r="F26" s="169" t="s">
        <v>142</v>
      </c>
      <c r="G26" s="170" t="s">
        <v>136</v>
      </c>
      <c r="H26" s="169" t="s">
        <v>143</v>
      </c>
      <c r="I26" s="106" t="s">
        <v>80</v>
      </c>
      <c r="J26" s="171">
        <v>5</v>
      </c>
      <c r="K26" s="428"/>
      <c r="L26" s="431"/>
      <c r="M26" s="431"/>
      <c r="N26" s="57" t="str">
        <f>IF(J26&gt;L$23,"EXCESSIVAMENTE ELEVADO",IF(J26&lt;M$23,"INEXEQUÍVEL","VÁLIDO"))</f>
        <v>VÁLIDO</v>
      </c>
      <c r="O26" s="46"/>
      <c r="P26" s="118"/>
      <c r="Q26" s="404"/>
      <c r="R26" s="404"/>
      <c r="T26" s="130"/>
      <c r="U26" s="131"/>
      <c r="V26" s="132"/>
      <c r="W26" s="131"/>
      <c r="X26" s="133"/>
      <c r="Y26" s="78"/>
      <c r="Z26" s="79"/>
    </row>
    <row r="27" spans="1:38" ht="90" customHeight="1" thickBot="1" x14ac:dyDescent="0.3">
      <c r="A27" s="420"/>
      <c r="B27" s="420"/>
      <c r="C27" s="422"/>
      <c r="D27" s="424"/>
      <c r="E27" s="426"/>
      <c r="F27" s="169" t="s">
        <v>397</v>
      </c>
      <c r="G27" s="170" t="s">
        <v>133</v>
      </c>
      <c r="H27" s="169" t="s">
        <v>398</v>
      </c>
      <c r="I27" s="106" t="s">
        <v>79</v>
      </c>
      <c r="J27" s="171">
        <v>7.21</v>
      </c>
      <c r="K27" s="428"/>
      <c r="L27" s="431"/>
      <c r="M27" s="431"/>
      <c r="N27" s="57" t="str">
        <f>IF(J27&gt;L$23,"EXCESSIVAMENTE ELEVADO",IF(J27&lt;M$23,"INEXEQUÍVEL","VÁLIDO"))</f>
        <v>EXCESSIVAMENTE ELEVADO</v>
      </c>
      <c r="O27" s="354">
        <f>(J27-K23)/K23</f>
        <v>0.45128824476650564</v>
      </c>
      <c r="P27" s="86" t="s">
        <v>538</v>
      </c>
      <c r="Q27" s="404"/>
      <c r="R27" s="404"/>
      <c r="T27" s="67">
        <f>AVERAGE(J22:J25)</f>
        <v>4.21</v>
      </c>
      <c r="U27" s="68">
        <f>_xlfn.STDEV.S(J23:J25)</f>
        <v>0.37363083384538792</v>
      </c>
      <c r="V27" s="69">
        <f>U27/T27</f>
        <v>8.8748416590353429E-2</v>
      </c>
      <c r="W27" s="70" t="str">
        <f>IF(V27&gt;25,"MEDIANA;","MÉDIA")</f>
        <v>MÉDIA</v>
      </c>
      <c r="X27" s="71">
        <f>MIN(J23:J27)</f>
        <v>3.81</v>
      </c>
      <c r="Y27" s="80" t="s">
        <v>70</v>
      </c>
      <c r="Z27" s="81" t="s">
        <v>71</v>
      </c>
    </row>
    <row r="28" spans="1:38" s="20" customFormat="1" ht="21.75" customHeight="1" thickBot="1" x14ac:dyDescent="0.3">
      <c r="A28" s="395">
        <v>8</v>
      </c>
      <c r="B28" s="396"/>
      <c r="C28" s="396"/>
      <c r="D28" s="396"/>
      <c r="E28" s="396"/>
      <c r="F28" s="396"/>
      <c r="G28" s="396"/>
      <c r="H28" s="396"/>
      <c r="I28" s="396"/>
      <c r="J28" s="396"/>
      <c r="K28" s="396"/>
      <c r="L28" s="396"/>
      <c r="M28" s="396"/>
      <c r="N28" s="396"/>
      <c r="O28" s="396"/>
      <c r="P28" s="396"/>
      <c r="Q28" s="396"/>
      <c r="R28" s="87"/>
      <c r="V28" s="40"/>
    </row>
    <row r="29" spans="1:38" ht="63.75" customHeight="1" x14ac:dyDescent="0.25">
      <c r="A29" s="419">
        <v>7</v>
      </c>
      <c r="B29" s="419"/>
      <c r="C29" s="421" t="s">
        <v>144</v>
      </c>
      <c r="D29" s="423" t="s">
        <v>81</v>
      </c>
      <c r="E29" s="425">
        <v>80</v>
      </c>
      <c r="F29" s="153" t="s">
        <v>146</v>
      </c>
      <c r="G29" s="145" t="s">
        <v>133</v>
      </c>
      <c r="H29" s="145" t="s">
        <v>149</v>
      </c>
      <c r="I29" s="106" t="s">
        <v>80</v>
      </c>
      <c r="J29" s="173">
        <v>2.4500000000000002</v>
      </c>
      <c r="K29" s="427">
        <f>AVERAGE(J29:J32)</f>
        <v>3.0250000000000004</v>
      </c>
      <c r="L29" s="430">
        <f>K29*1.25</f>
        <v>3.7812500000000004</v>
      </c>
      <c r="M29" s="430">
        <f>K29*0.75</f>
        <v>2.2687500000000003</v>
      </c>
      <c r="N29" s="54" t="str">
        <f>IF(J29&gt;L$29,"EXCESSIVAMENTE ELEVADO",IF(J29&lt;M$29,"INEXEQUÍVEL","VÁLIDO"))</f>
        <v>VÁLIDO</v>
      </c>
      <c r="O29" s="52"/>
      <c r="P29" s="353"/>
      <c r="Q29" s="403">
        <f>TRUNC(AVERAGE(J29:J32),2)</f>
        <v>3.02</v>
      </c>
      <c r="R29" s="403">
        <f>Q29*E29</f>
        <v>241.6</v>
      </c>
      <c r="T29" s="400" t="s">
        <v>62</v>
      </c>
      <c r="U29" s="401"/>
      <c r="V29" s="401"/>
      <c r="W29" s="401"/>
      <c r="X29" s="402"/>
      <c r="Y29" s="272" t="s">
        <v>66</v>
      </c>
      <c r="Z29" s="273"/>
    </row>
    <row r="30" spans="1:38" ht="78.75" x14ac:dyDescent="0.25">
      <c r="A30" s="420"/>
      <c r="B30" s="420"/>
      <c r="C30" s="422"/>
      <c r="D30" s="424"/>
      <c r="E30" s="426"/>
      <c r="F30" s="153" t="s">
        <v>148</v>
      </c>
      <c r="G30" s="145" t="s">
        <v>133</v>
      </c>
      <c r="H30" s="145" t="s">
        <v>149</v>
      </c>
      <c r="I30" s="104" t="s">
        <v>80</v>
      </c>
      <c r="J30" s="173">
        <v>2.5</v>
      </c>
      <c r="K30" s="428"/>
      <c r="L30" s="431"/>
      <c r="M30" s="431"/>
      <c r="N30" s="54" t="str">
        <f t="shared" ref="N30:N32" si="1">IF(J30&gt;L$29,"EXCESSIVAMENTE ELEVADO",IF(J30&lt;M$29,"INEXEQUÍVEL","VÁLIDO"))</f>
        <v>VÁLIDO</v>
      </c>
      <c r="O30" s="52"/>
      <c r="P30" s="55"/>
      <c r="Q30" s="404"/>
      <c r="R30" s="404"/>
      <c r="T30" s="125"/>
      <c r="U30" s="126"/>
      <c r="V30" s="126"/>
      <c r="W30" s="126"/>
      <c r="X30" s="127"/>
      <c r="Y30" s="78">
        <v>0.25</v>
      </c>
      <c r="Z30" s="79">
        <v>0.75</v>
      </c>
    </row>
    <row r="31" spans="1:38" ht="61.15" customHeight="1" x14ac:dyDescent="0.25">
      <c r="A31" s="420"/>
      <c r="B31" s="420"/>
      <c r="C31" s="422"/>
      <c r="D31" s="424"/>
      <c r="E31" s="426"/>
      <c r="F31" s="153" t="s">
        <v>147</v>
      </c>
      <c r="G31" s="145" t="s">
        <v>133</v>
      </c>
      <c r="H31" s="145" t="s">
        <v>103</v>
      </c>
      <c r="I31" s="106" t="s">
        <v>80</v>
      </c>
      <c r="J31" s="173">
        <v>2.58</v>
      </c>
      <c r="K31" s="428"/>
      <c r="L31" s="431"/>
      <c r="M31" s="431"/>
      <c r="N31" s="54" t="str">
        <f t="shared" si="1"/>
        <v>VÁLIDO</v>
      </c>
      <c r="O31" s="46"/>
      <c r="P31" s="82"/>
      <c r="Q31" s="404"/>
      <c r="R31" s="404"/>
      <c r="S31" s="115"/>
      <c r="T31" s="74" t="s">
        <v>4</v>
      </c>
      <c r="U31" s="75" t="s">
        <v>63</v>
      </c>
      <c r="V31" s="76" t="s">
        <v>64</v>
      </c>
      <c r="W31" s="75" t="s">
        <v>65</v>
      </c>
      <c r="X31" s="77" t="s">
        <v>15</v>
      </c>
      <c r="Y31" s="78"/>
      <c r="Z31" s="79"/>
    </row>
    <row r="32" spans="1:38" ht="61.15" customHeight="1" thickBot="1" x14ac:dyDescent="0.3">
      <c r="A32" s="420"/>
      <c r="B32" s="420"/>
      <c r="C32" s="422"/>
      <c r="D32" s="424"/>
      <c r="E32" s="426"/>
      <c r="F32" s="174" t="s">
        <v>91</v>
      </c>
      <c r="G32" s="211" t="s">
        <v>85</v>
      </c>
      <c r="H32" s="146" t="s">
        <v>511</v>
      </c>
      <c r="I32" s="106" t="s">
        <v>79</v>
      </c>
      <c r="J32" s="173">
        <v>4.57</v>
      </c>
      <c r="K32" s="428"/>
      <c r="L32" s="431"/>
      <c r="M32" s="431"/>
      <c r="N32" s="54" t="str">
        <f t="shared" si="1"/>
        <v>EXCESSIVAMENTE ELEVADO</v>
      </c>
      <c r="O32" s="354">
        <f>(J32-K29)/K29</f>
        <v>0.51074380165289246</v>
      </c>
      <c r="P32" s="86" t="s">
        <v>538</v>
      </c>
      <c r="Q32" s="404"/>
      <c r="R32" s="404"/>
      <c r="S32" s="115"/>
      <c r="T32" s="67">
        <f>AVERAGE(J29:J31)</f>
        <v>2.5100000000000002</v>
      </c>
      <c r="U32" s="68">
        <f>_xlfn.STDEV.S(J29:J31)</f>
        <v>6.5574385243019964E-2</v>
      </c>
      <c r="V32" s="69">
        <f>U32/T32</f>
        <v>2.6125253084868509E-2</v>
      </c>
      <c r="W32" s="70" t="str">
        <f>IF(V32&gt;25,"MEDIANA;","MÉDIA")</f>
        <v>MÉDIA</v>
      </c>
      <c r="X32" s="71">
        <f>MIN(J29:J31)</f>
        <v>2.4500000000000002</v>
      </c>
      <c r="Y32" s="80" t="s">
        <v>70</v>
      </c>
      <c r="Z32" s="81" t="s">
        <v>71</v>
      </c>
    </row>
    <row r="33" spans="1:26" s="20" customFormat="1" ht="21.75" customHeight="1" thickBot="1" x14ac:dyDescent="0.3">
      <c r="A33" s="395" t="s">
        <v>68</v>
      </c>
      <c r="B33" s="396"/>
      <c r="C33" s="396"/>
      <c r="D33" s="396"/>
      <c r="E33" s="396"/>
      <c r="F33" s="396"/>
      <c r="G33" s="396"/>
      <c r="H33" s="396"/>
      <c r="I33" s="396"/>
      <c r="J33" s="396"/>
      <c r="K33" s="396"/>
      <c r="L33" s="396"/>
      <c r="M33" s="396"/>
      <c r="N33" s="396"/>
      <c r="O33" s="396"/>
      <c r="P33" s="396"/>
      <c r="Q33" s="396"/>
      <c r="R33" s="87"/>
      <c r="V33" s="40"/>
    </row>
    <row r="34" spans="1:26" ht="58.9" customHeight="1" thickBot="1" x14ac:dyDescent="0.3">
      <c r="A34" s="419">
        <v>8</v>
      </c>
      <c r="B34" s="419"/>
      <c r="C34" s="421" t="s">
        <v>150</v>
      </c>
      <c r="D34" s="423" t="s">
        <v>81</v>
      </c>
      <c r="E34" s="425">
        <v>80</v>
      </c>
      <c r="F34" s="139" t="s">
        <v>91</v>
      </c>
      <c r="G34" s="140" t="s">
        <v>85</v>
      </c>
      <c r="H34" s="146" t="s">
        <v>511</v>
      </c>
      <c r="I34" s="106" t="s">
        <v>79</v>
      </c>
      <c r="J34" s="274">
        <v>5.0599999999999996</v>
      </c>
      <c r="K34" s="427">
        <f>AVERAGE(J34:J38)</f>
        <v>7.3820000000000006</v>
      </c>
      <c r="L34" s="430">
        <f>K34*1.25</f>
        <v>9.2275000000000009</v>
      </c>
      <c r="M34" s="430">
        <f>K34*0.75</f>
        <v>5.5365000000000002</v>
      </c>
      <c r="N34" s="54" t="str">
        <f>IF(J34&gt;L$34,"EXCESSIVAMENTE ELEVADO",IF(J34&lt;M$34,"INEXEQUÍVEL","VÁLIDO"))</f>
        <v>INEXEQUÍVEL</v>
      </c>
      <c r="O34" s="355">
        <f>J34/K34</f>
        <v>0.68545109726361408</v>
      </c>
      <c r="P34" s="363" t="s">
        <v>72</v>
      </c>
      <c r="Q34" s="403">
        <f>TRUNC(AVERAGE(J35:J37),2)</f>
        <v>7.4</v>
      </c>
      <c r="R34" s="403">
        <f>Q34*E34</f>
        <v>592</v>
      </c>
    </row>
    <row r="35" spans="1:26" ht="58.9" customHeight="1" thickBot="1" x14ac:dyDescent="0.3">
      <c r="A35" s="420"/>
      <c r="B35" s="420"/>
      <c r="C35" s="422"/>
      <c r="D35" s="424"/>
      <c r="E35" s="426"/>
      <c r="F35" s="145" t="s">
        <v>152</v>
      </c>
      <c r="G35" s="145" t="s">
        <v>136</v>
      </c>
      <c r="H35" s="145" t="s">
        <v>155</v>
      </c>
      <c r="I35" s="106" t="s">
        <v>403</v>
      </c>
      <c r="J35" s="173">
        <v>6.45</v>
      </c>
      <c r="K35" s="428"/>
      <c r="L35" s="431"/>
      <c r="M35" s="431"/>
      <c r="N35" s="54" t="str">
        <f>IF(J35&gt;L$34,"EXCESSIVAMENTE ELEVADO",IF(J35&lt;M$34,"INEXEQUÍVEL","VÁLIDO"))</f>
        <v>VÁLIDO</v>
      </c>
      <c r="O35" s="52"/>
      <c r="P35" s="55"/>
      <c r="Q35" s="404"/>
      <c r="R35" s="404"/>
      <c r="T35" s="400" t="s">
        <v>62</v>
      </c>
      <c r="U35" s="401"/>
      <c r="V35" s="401"/>
      <c r="W35" s="401"/>
      <c r="X35" s="402"/>
      <c r="Y35" s="398" t="s">
        <v>66</v>
      </c>
      <c r="Z35" s="399"/>
    </row>
    <row r="36" spans="1:26" ht="58.9" customHeight="1" x14ac:dyDescent="0.25">
      <c r="A36" s="420"/>
      <c r="B36" s="420"/>
      <c r="C36" s="422"/>
      <c r="D36" s="424"/>
      <c r="E36" s="426"/>
      <c r="F36" s="169" t="s">
        <v>153</v>
      </c>
      <c r="G36" s="169" t="s">
        <v>136</v>
      </c>
      <c r="H36" s="145" t="s">
        <v>156</v>
      </c>
      <c r="I36" s="106" t="s">
        <v>403</v>
      </c>
      <c r="J36" s="173">
        <v>6.99</v>
      </c>
      <c r="K36" s="428"/>
      <c r="L36" s="431"/>
      <c r="M36" s="431"/>
      <c r="N36" s="54" t="str">
        <f t="shared" ref="N36:N38" si="2">IF(J36&gt;L$34,"EXCESSIVAMENTE ELEVADO",IF(J36&lt;M$34,"INEXEQUÍVEL","VÁLIDO"))</f>
        <v>VÁLIDO</v>
      </c>
      <c r="O36" s="83"/>
      <c r="P36" s="82"/>
      <c r="Q36" s="404"/>
      <c r="R36" s="404"/>
      <c r="T36" s="74" t="s">
        <v>4</v>
      </c>
      <c r="U36" s="75" t="s">
        <v>63</v>
      </c>
      <c r="V36" s="76" t="s">
        <v>64</v>
      </c>
      <c r="W36" s="75" t="s">
        <v>65</v>
      </c>
      <c r="X36" s="77" t="s">
        <v>15</v>
      </c>
      <c r="Y36" s="121" t="s">
        <v>66</v>
      </c>
      <c r="Z36" s="122"/>
    </row>
    <row r="37" spans="1:26" ht="58.9" customHeight="1" thickBot="1" x14ac:dyDescent="0.3">
      <c r="A37" s="420"/>
      <c r="B37" s="420"/>
      <c r="C37" s="422"/>
      <c r="D37" s="424"/>
      <c r="E37" s="426"/>
      <c r="F37" s="145" t="s">
        <v>154</v>
      </c>
      <c r="G37" s="145" t="s">
        <v>136</v>
      </c>
      <c r="H37" s="145" t="s">
        <v>157</v>
      </c>
      <c r="I37" s="102" t="s">
        <v>403</v>
      </c>
      <c r="J37" s="173">
        <v>8.7799999999999994</v>
      </c>
      <c r="K37" s="428"/>
      <c r="L37" s="431"/>
      <c r="M37" s="431"/>
      <c r="N37" s="54" t="str">
        <f>IF(J37&gt;L$34,"EXCESSIVAMENTE ELEVADO",IF(J37&lt;M$34,"INEXEQUÍVEL","VÁLIDO"))</f>
        <v>VÁLIDO</v>
      </c>
      <c r="O37" s="83"/>
      <c r="P37" s="82"/>
      <c r="Q37" s="404"/>
      <c r="R37" s="404"/>
      <c r="T37" s="74">
        <f>AVERAGE(J34:J38)</f>
        <v>7.3820000000000006</v>
      </c>
      <c r="U37" s="75">
        <f>_xlfn.STDEV.S(J34:J38)</f>
        <v>1.8317942024146661</v>
      </c>
      <c r="V37" s="76">
        <f>U37/T37</f>
        <v>0.24814334901309482</v>
      </c>
      <c r="W37" s="70" t="str">
        <f>IF(V37&gt;25,"MEDIANA;","MÉDIA")</f>
        <v>MÉDIA</v>
      </c>
      <c r="X37" s="77" t="s">
        <v>15</v>
      </c>
      <c r="Y37" s="119">
        <v>0.25</v>
      </c>
      <c r="Z37" s="120">
        <v>0.75</v>
      </c>
    </row>
    <row r="38" spans="1:26" ht="58.9" customHeight="1" x14ac:dyDescent="0.25">
      <c r="A38" s="420"/>
      <c r="B38" s="420"/>
      <c r="C38" s="422"/>
      <c r="D38" s="424"/>
      <c r="E38" s="426"/>
      <c r="F38" s="360" t="s">
        <v>399</v>
      </c>
      <c r="G38" s="361" t="s">
        <v>133</v>
      </c>
      <c r="H38" s="172" t="s">
        <v>400</v>
      </c>
      <c r="I38" s="356" t="s">
        <v>79</v>
      </c>
      <c r="J38" s="362">
        <v>9.6300000000000008</v>
      </c>
      <c r="K38" s="428"/>
      <c r="L38" s="431"/>
      <c r="M38" s="431"/>
      <c r="N38" s="54" t="str">
        <f t="shared" si="2"/>
        <v>EXCESSIVAMENTE ELEVADO</v>
      </c>
      <c r="O38" s="355">
        <f>(J38-K34)/K34</f>
        <v>0.30452451910051476</v>
      </c>
      <c r="P38" s="86" t="s">
        <v>538</v>
      </c>
      <c r="Q38" s="404"/>
      <c r="R38" s="404"/>
    </row>
    <row r="39" spans="1:26" s="20" customFormat="1" ht="21.75" customHeight="1" thickBot="1" x14ac:dyDescent="0.3">
      <c r="A39" s="440"/>
      <c r="B39" s="441"/>
      <c r="C39" s="441"/>
      <c r="D39" s="441"/>
      <c r="E39" s="441"/>
      <c r="F39" s="441"/>
      <c r="G39" s="441"/>
      <c r="H39" s="441"/>
      <c r="I39" s="441"/>
      <c r="J39" s="441"/>
      <c r="K39" s="441"/>
      <c r="L39" s="441"/>
      <c r="M39" s="441"/>
      <c r="N39" s="441"/>
      <c r="O39" s="441"/>
      <c r="P39" s="441"/>
      <c r="Q39" s="441"/>
      <c r="R39" s="441"/>
      <c r="V39" s="40"/>
    </row>
    <row r="40" spans="1:26" ht="54" customHeight="1" thickBot="1" x14ac:dyDescent="0.3">
      <c r="A40" s="419">
        <v>9</v>
      </c>
      <c r="B40" s="419"/>
      <c r="C40" s="421" t="s">
        <v>158</v>
      </c>
      <c r="D40" s="423" t="s">
        <v>81</v>
      </c>
      <c r="E40" s="425">
        <v>50</v>
      </c>
      <c r="F40" s="139" t="s">
        <v>91</v>
      </c>
      <c r="G40" s="140" t="s">
        <v>85</v>
      </c>
      <c r="H40" s="146" t="s">
        <v>511</v>
      </c>
      <c r="I40" s="106" t="s">
        <v>79</v>
      </c>
      <c r="J40" s="274">
        <v>7</v>
      </c>
      <c r="K40" s="427">
        <f>AVERAGE(J40:J43)</f>
        <v>7.8975000000000009</v>
      </c>
      <c r="L40" s="430">
        <f>K40*1.25</f>
        <v>9.8718750000000011</v>
      </c>
      <c r="M40" s="430">
        <f>K40*0.75</f>
        <v>5.9231250000000006</v>
      </c>
      <c r="N40" s="54" t="str">
        <f>IF(J40&gt;L$40,"EXCESSIVAMENTE ELEVADO",IF(J40&lt;M$40,"INEXEQUÍVEL","VÁLIDO"))</f>
        <v>VÁLIDO</v>
      </c>
      <c r="O40" s="52"/>
      <c r="P40" s="55"/>
      <c r="Q40" s="403">
        <f>TRUNC(AVERAGE(J40:J43),2)</f>
        <v>7.89</v>
      </c>
      <c r="R40" s="403">
        <f>Q40*E40</f>
        <v>394.5</v>
      </c>
    </row>
    <row r="41" spans="1:26" ht="54" customHeight="1" x14ac:dyDescent="0.25">
      <c r="A41" s="420"/>
      <c r="B41" s="420"/>
      <c r="C41" s="422"/>
      <c r="D41" s="424"/>
      <c r="E41" s="426"/>
      <c r="F41" s="174" t="s">
        <v>151</v>
      </c>
      <c r="G41" s="145" t="s">
        <v>133</v>
      </c>
      <c r="H41" s="146" t="s">
        <v>511</v>
      </c>
      <c r="I41" s="104" t="s">
        <v>79</v>
      </c>
      <c r="J41" s="173">
        <v>7.3</v>
      </c>
      <c r="K41" s="428"/>
      <c r="L41" s="431"/>
      <c r="M41" s="431"/>
      <c r="N41" s="54" t="str">
        <f t="shared" ref="N41:N43" si="3">IF(J41&gt;L$40,"EXCESSIVAMENTE ELEVADO",IF(J41&lt;M$40,"INEXEQUÍVEL","VÁLIDO"))</f>
        <v>VÁLIDO</v>
      </c>
      <c r="O41" s="83"/>
      <c r="P41" s="82"/>
      <c r="Q41" s="404"/>
      <c r="R41" s="404"/>
      <c r="T41" s="400" t="s">
        <v>62</v>
      </c>
      <c r="U41" s="401"/>
      <c r="V41" s="401"/>
      <c r="W41" s="401"/>
      <c r="X41" s="402"/>
      <c r="Y41" s="398" t="s">
        <v>66</v>
      </c>
      <c r="Z41" s="399"/>
    </row>
    <row r="42" spans="1:26" ht="60" customHeight="1" x14ac:dyDescent="0.25">
      <c r="A42" s="420"/>
      <c r="B42" s="420"/>
      <c r="C42" s="422"/>
      <c r="D42" s="424"/>
      <c r="E42" s="426"/>
      <c r="F42" s="103" t="s">
        <v>401</v>
      </c>
      <c r="G42" s="105" t="s">
        <v>133</v>
      </c>
      <c r="H42" s="102" t="s">
        <v>402</v>
      </c>
      <c r="I42" s="106" t="s">
        <v>403</v>
      </c>
      <c r="J42" s="112">
        <v>8.33</v>
      </c>
      <c r="K42" s="428"/>
      <c r="L42" s="431"/>
      <c r="M42" s="431"/>
      <c r="N42" s="54" t="str">
        <f>IF(J42&gt;L$40,"EXCESSIVAMENTE ELEVADO",IF(J42&lt;M$40,"INEXEQUÍVEL","VÁLIDO"))</f>
        <v>VÁLIDO</v>
      </c>
      <c r="O42" s="83"/>
      <c r="P42" s="82"/>
      <c r="Q42" s="404"/>
      <c r="R42" s="404"/>
      <c r="T42" s="74" t="s">
        <v>4</v>
      </c>
      <c r="U42" s="75" t="s">
        <v>63</v>
      </c>
      <c r="V42" s="76" t="s">
        <v>64</v>
      </c>
      <c r="W42" s="75" t="s">
        <v>65</v>
      </c>
      <c r="X42" s="77" t="s">
        <v>15</v>
      </c>
      <c r="Y42" s="78">
        <v>0.25</v>
      </c>
      <c r="Z42" s="79">
        <v>0.75</v>
      </c>
    </row>
    <row r="43" spans="1:26" ht="60" customHeight="1" thickBot="1" x14ac:dyDescent="0.3">
      <c r="A43" s="420"/>
      <c r="B43" s="420"/>
      <c r="C43" s="422"/>
      <c r="D43" s="424"/>
      <c r="E43" s="426"/>
      <c r="F43" s="169" t="s">
        <v>159</v>
      </c>
      <c r="G43" s="175" t="s">
        <v>136</v>
      </c>
      <c r="H43" s="166" t="s">
        <v>160</v>
      </c>
      <c r="I43" s="106" t="s">
        <v>80</v>
      </c>
      <c r="J43" s="176">
        <v>8.9600000000000009</v>
      </c>
      <c r="K43" s="428"/>
      <c r="L43" s="431"/>
      <c r="M43" s="431"/>
      <c r="N43" s="54" t="str">
        <f t="shared" si="3"/>
        <v>VÁLIDO</v>
      </c>
      <c r="O43" s="83"/>
      <c r="P43" s="82"/>
      <c r="Q43" s="404"/>
      <c r="R43" s="404"/>
      <c r="T43" s="130">
        <f>AVERAGE(J40:J43)</f>
        <v>7.8975000000000009</v>
      </c>
      <c r="U43" s="131">
        <f>_xlfn.STDEV.S(J40:J43)</f>
        <v>0.9089325240815922</v>
      </c>
      <c r="V43" s="132">
        <f>U43/T43</f>
        <v>0.11509117114043585</v>
      </c>
      <c r="W43" s="131" t="str">
        <f>IF(V43&gt;25,"MEDIANA;","MÉDIA")</f>
        <v>MÉDIA</v>
      </c>
      <c r="X43" s="133">
        <f>MIN(J40:J43)</f>
        <v>7</v>
      </c>
      <c r="Y43" s="78"/>
      <c r="Z43" s="79"/>
    </row>
    <row r="44" spans="1:26" s="20" customFormat="1" ht="21.75" customHeight="1" x14ac:dyDescent="0.25">
      <c r="A44" s="444"/>
      <c r="B44" s="445"/>
      <c r="C44" s="445"/>
      <c r="D44" s="445"/>
      <c r="E44" s="445"/>
      <c r="F44" s="446"/>
      <c r="G44" s="446"/>
      <c r="H44" s="446"/>
      <c r="I44" s="446"/>
      <c r="J44" s="446"/>
      <c r="K44" s="446"/>
      <c r="L44" s="446"/>
      <c r="M44" s="446"/>
      <c r="N44" s="446"/>
      <c r="O44" s="446"/>
      <c r="P44" s="446"/>
      <c r="Q44" s="445"/>
      <c r="R44" s="445"/>
      <c r="V44" s="40"/>
    </row>
    <row r="45" spans="1:26" ht="42" customHeight="1" x14ac:dyDescent="0.25">
      <c r="A45" s="419">
        <v>10</v>
      </c>
      <c r="B45" s="419"/>
      <c r="C45" s="421" t="s">
        <v>161</v>
      </c>
      <c r="D45" s="423" t="s">
        <v>81</v>
      </c>
      <c r="E45" s="425">
        <v>80</v>
      </c>
      <c r="F45" s="358" t="s">
        <v>408</v>
      </c>
      <c r="G45" s="105" t="s">
        <v>386</v>
      </c>
      <c r="H45" s="102" t="s">
        <v>402</v>
      </c>
      <c r="I45" s="106" t="s">
        <v>403</v>
      </c>
      <c r="J45" s="359">
        <v>9.67</v>
      </c>
      <c r="K45" s="427">
        <f>AVERAGE(J45:J50)</f>
        <v>12.299999999999999</v>
      </c>
      <c r="L45" s="430">
        <f>K45*1.25</f>
        <v>15.374999999999998</v>
      </c>
      <c r="M45" s="430">
        <f>K45*0.75</f>
        <v>9.2249999999999996</v>
      </c>
      <c r="N45" s="86" t="str">
        <f>IF(J45&gt;L$45,"EXCESSIVAMENTE ELEVADO",IF(J45&lt;M$45,"INEXEQUÍVEL","VÁLIDO"))</f>
        <v>VÁLIDO</v>
      </c>
      <c r="O45" s="52"/>
      <c r="P45" s="47"/>
      <c r="Q45" s="403">
        <f>TRUNC(AVERAGE(J45:J50),2)</f>
        <v>12.3</v>
      </c>
      <c r="R45" s="403">
        <f>Q45*E45</f>
        <v>984</v>
      </c>
      <c r="T45" s="442"/>
      <c r="U45" s="442"/>
      <c r="V45" s="442"/>
      <c r="W45" s="442"/>
      <c r="X45" s="442"/>
      <c r="Y45" s="443"/>
      <c r="Z45" s="443"/>
    </row>
    <row r="46" spans="1:26" ht="42" customHeight="1" x14ac:dyDescent="0.25">
      <c r="A46" s="420"/>
      <c r="B46" s="420"/>
      <c r="C46" s="422"/>
      <c r="D46" s="424"/>
      <c r="E46" s="426"/>
      <c r="F46" s="178" t="s">
        <v>162</v>
      </c>
      <c r="G46" s="178" t="s">
        <v>136</v>
      </c>
      <c r="H46" s="165" t="s">
        <v>165</v>
      </c>
      <c r="I46" s="356" t="s">
        <v>403</v>
      </c>
      <c r="J46" s="357">
        <v>9.99</v>
      </c>
      <c r="K46" s="428"/>
      <c r="L46" s="431"/>
      <c r="M46" s="431"/>
      <c r="N46" s="86" t="str">
        <f t="shared" ref="N46:N50" si="4">IF(J46&gt;L$45,"EXCESSIVAMENTE ELEVADO",IF(J46&lt;M$45,"INEXEQUÍVEL","VÁLIDO"))</f>
        <v>VÁLIDO</v>
      </c>
      <c r="O46" s="52"/>
      <c r="P46" s="47"/>
      <c r="Q46" s="404"/>
      <c r="R46" s="404"/>
      <c r="T46" s="136"/>
      <c r="U46" s="136"/>
      <c r="V46" s="136"/>
      <c r="W46" s="136"/>
      <c r="X46" s="136"/>
      <c r="Y46" s="137"/>
      <c r="Z46" s="137"/>
    </row>
    <row r="47" spans="1:26" ht="42" customHeight="1" thickBot="1" x14ac:dyDescent="0.3">
      <c r="A47" s="420"/>
      <c r="B47" s="420"/>
      <c r="C47" s="422"/>
      <c r="D47" s="424"/>
      <c r="E47" s="426"/>
      <c r="F47" s="103" t="s">
        <v>404</v>
      </c>
      <c r="G47" s="102" t="s">
        <v>386</v>
      </c>
      <c r="H47" s="102" t="s">
        <v>405</v>
      </c>
      <c r="I47" s="102" t="s">
        <v>79</v>
      </c>
      <c r="J47" s="112">
        <v>11.59</v>
      </c>
      <c r="K47" s="428"/>
      <c r="L47" s="431"/>
      <c r="M47" s="431"/>
      <c r="N47" s="86" t="str">
        <f t="shared" si="4"/>
        <v>VÁLIDO</v>
      </c>
      <c r="O47" s="52"/>
      <c r="P47" s="47"/>
      <c r="Q47" s="404"/>
      <c r="R47" s="404"/>
      <c r="T47" s="136"/>
      <c r="U47" s="136"/>
      <c r="V47" s="136"/>
      <c r="W47" s="136"/>
      <c r="X47" s="136"/>
      <c r="Y47" s="137"/>
      <c r="Z47" s="137"/>
    </row>
    <row r="48" spans="1:26" ht="52.9" customHeight="1" x14ac:dyDescent="0.25">
      <c r="A48" s="420"/>
      <c r="B48" s="420"/>
      <c r="C48" s="422"/>
      <c r="D48" s="424"/>
      <c r="E48" s="426"/>
      <c r="F48" s="169" t="s">
        <v>163</v>
      </c>
      <c r="G48" s="169" t="s">
        <v>136</v>
      </c>
      <c r="H48" s="145" t="s">
        <v>166</v>
      </c>
      <c r="I48" s="106" t="s">
        <v>80</v>
      </c>
      <c r="J48" s="180">
        <v>13.76</v>
      </c>
      <c r="K48" s="428"/>
      <c r="L48" s="431"/>
      <c r="M48" s="431"/>
      <c r="N48" s="86" t="str">
        <f t="shared" si="4"/>
        <v>VÁLIDO</v>
      </c>
      <c r="O48" s="83"/>
      <c r="P48" s="82"/>
      <c r="Q48" s="404"/>
      <c r="R48" s="404"/>
      <c r="T48" s="400" t="s">
        <v>62</v>
      </c>
      <c r="U48" s="401"/>
      <c r="V48" s="401"/>
      <c r="W48" s="401"/>
      <c r="X48" s="402"/>
      <c r="Y48" s="121" t="s">
        <v>66</v>
      </c>
      <c r="Z48" s="122"/>
    </row>
    <row r="49" spans="1:26" ht="50.45" customHeight="1" x14ac:dyDescent="0.25">
      <c r="A49" s="420"/>
      <c r="B49" s="420"/>
      <c r="C49" s="422"/>
      <c r="D49" s="424"/>
      <c r="E49" s="426"/>
      <c r="F49" s="169" t="s">
        <v>164</v>
      </c>
      <c r="G49" s="145" t="s">
        <v>136</v>
      </c>
      <c r="H49" s="145" t="s">
        <v>167</v>
      </c>
      <c r="I49" s="106" t="s">
        <v>79</v>
      </c>
      <c r="J49" s="176">
        <v>14.07</v>
      </c>
      <c r="K49" s="428"/>
      <c r="L49" s="431"/>
      <c r="M49" s="431"/>
      <c r="N49" s="86" t="str">
        <f>IF(J49&gt;L$45,"EXCESSIVAMENTE ELEVADO",IF(J49&lt;M$45,"INEXEQUÍVEL","VÁLIDO"))</f>
        <v>VÁLIDO</v>
      </c>
      <c r="O49" s="83"/>
      <c r="P49" s="82"/>
      <c r="Q49" s="404"/>
      <c r="R49" s="404"/>
      <c r="T49" s="74" t="s">
        <v>4</v>
      </c>
      <c r="U49" s="75" t="s">
        <v>63</v>
      </c>
      <c r="V49" s="76" t="s">
        <v>64</v>
      </c>
      <c r="W49" s="75" t="s">
        <v>65</v>
      </c>
      <c r="X49" s="77" t="s">
        <v>15</v>
      </c>
      <c r="Y49" s="78">
        <v>0.25</v>
      </c>
      <c r="Z49" s="79">
        <v>0.75</v>
      </c>
    </row>
    <row r="50" spans="1:26" ht="61.5" customHeight="1" thickBot="1" x14ac:dyDescent="0.3">
      <c r="A50" s="420"/>
      <c r="B50" s="420"/>
      <c r="C50" s="422"/>
      <c r="D50" s="424"/>
      <c r="E50" s="426"/>
      <c r="F50" s="103" t="s">
        <v>406</v>
      </c>
      <c r="G50" s="105" t="s">
        <v>386</v>
      </c>
      <c r="H50" s="102" t="s">
        <v>407</v>
      </c>
      <c r="I50" s="104" t="s">
        <v>403</v>
      </c>
      <c r="J50" s="100">
        <v>14.72</v>
      </c>
      <c r="K50" s="429"/>
      <c r="L50" s="432"/>
      <c r="M50" s="432"/>
      <c r="N50" s="86" t="str">
        <f t="shared" si="4"/>
        <v>VÁLIDO</v>
      </c>
      <c r="O50" s="83"/>
      <c r="P50" s="82"/>
      <c r="Q50" s="405"/>
      <c r="R50" s="405"/>
      <c r="T50" s="67">
        <f>AVERAGE(J45:J50)</f>
        <v>12.299999999999999</v>
      </c>
      <c r="U50" s="68">
        <f>_xlfn.STDEV.S(J45:J50)</f>
        <v>2.1853146226573439</v>
      </c>
      <c r="V50" s="69">
        <f>U50/T50</f>
        <v>0.17766785550059708</v>
      </c>
      <c r="W50" s="70" t="str">
        <f>IF(V50&gt;25,"MEDIANA;","MÉDIA")</f>
        <v>MÉDIA</v>
      </c>
      <c r="X50" s="71">
        <f>MIN(J45:J50)</f>
        <v>9.67</v>
      </c>
      <c r="Y50" s="80" t="s">
        <v>70</v>
      </c>
      <c r="Z50" s="81" t="s">
        <v>71</v>
      </c>
    </row>
    <row r="51" spans="1:26" s="20" customFormat="1" ht="21.75" customHeight="1" x14ac:dyDescent="0.25">
      <c r="A51" s="395" t="s">
        <v>67</v>
      </c>
      <c r="B51" s="396"/>
      <c r="C51" s="396"/>
      <c r="D51" s="396"/>
      <c r="E51" s="396"/>
      <c r="F51" s="396"/>
      <c r="G51" s="396"/>
      <c r="H51" s="396"/>
      <c r="I51" s="396"/>
      <c r="J51" s="396"/>
      <c r="K51" s="396"/>
      <c r="L51" s="396"/>
      <c r="M51" s="396"/>
      <c r="N51" s="396"/>
      <c r="O51" s="396"/>
      <c r="P51" s="396"/>
      <c r="Q51" s="397"/>
      <c r="R51" s="90">
        <f>SUM(R16,R23,R29,R34,R40,R45)</f>
        <v>3164.8999999999996</v>
      </c>
      <c r="V51" s="40"/>
    </row>
  </sheetData>
  <sortState xmlns:xlrd2="http://schemas.microsoft.com/office/spreadsheetml/2017/richdata2" ref="F29:J32">
    <sortCondition ref="J29:J32"/>
  </sortState>
  <mergeCells count="98">
    <mergeCell ref="T29:X29"/>
    <mergeCell ref="A51:Q51"/>
    <mergeCell ref="R45:R50"/>
    <mergeCell ref="T45:X45"/>
    <mergeCell ref="Y45:Z45"/>
    <mergeCell ref="T48:X48"/>
    <mergeCell ref="A44:R44"/>
    <mergeCell ref="A45:A50"/>
    <mergeCell ref="B45:B50"/>
    <mergeCell ref="C45:C50"/>
    <mergeCell ref="D45:D50"/>
    <mergeCell ref="E45:E50"/>
    <mergeCell ref="K45:K50"/>
    <mergeCell ref="L45:L50"/>
    <mergeCell ref="M45:M50"/>
    <mergeCell ref="Q45:Q50"/>
    <mergeCell ref="Y41:Z41"/>
    <mergeCell ref="R34:R38"/>
    <mergeCell ref="T35:X35"/>
    <mergeCell ref="Y35:Z35"/>
    <mergeCell ref="A39:R39"/>
    <mergeCell ref="A40:A43"/>
    <mergeCell ref="B40:B43"/>
    <mergeCell ref="C40:C43"/>
    <mergeCell ref="D40:D43"/>
    <mergeCell ref="E40:E43"/>
    <mergeCell ref="K40:K43"/>
    <mergeCell ref="L40:L43"/>
    <mergeCell ref="M40:M43"/>
    <mergeCell ref="Q40:Q43"/>
    <mergeCell ref="R40:R43"/>
    <mergeCell ref="T41:X41"/>
    <mergeCell ref="A28:Q28"/>
    <mergeCell ref="A33:Q33"/>
    <mergeCell ref="A34:A38"/>
    <mergeCell ref="B34:B38"/>
    <mergeCell ref="C34:C38"/>
    <mergeCell ref="D34:D38"/>
    <mergeCell ref="E34:E38"/>
    <mergeCell ref="K34:K38"/>
    <mergeCell ref="L34:L38"/>
    <mergeCell ref="M34:M38"/>
    <mergeCell ref="Q34:Q38"/>
    <mergeCell ref="A29:A32"/>
    <mergeCell ref="B29:B32"/>
    <mergeCell ref="C29:C32"/>
    <mergeCell ref="D29:D32"/>
    <mergeCell ref="E29:E32"/>
    <mergeCell ref="K29:K32"/>
    <mergeCell ref="L29:L32"/>
    <mergeCell ref="M29:M32"/>
    <mergeCell ref="Q29:Q32"/>
    <mergeCell ref="R29:R32"/>
    <mergeCell ref="A22:Q22"/>
    <mergeCell ref="AB22:AK22"/>
    <mergeCell ref="A23:A27"/>
    <mergeCell ref="B23:B27"/>
    <mergeCell ref="C23:C27"/>
    <mergeCell ref="D23:D27"/>
    <mergeCell ref="E23:E27"/>
    <mergeCell ref="K23:K27"/>
    <mergeCell ref="L23:L27"/>
    <mergeCell ref="M23:M27"/>
    <mergeCell ref="Q23:Q27"/>
    <mergeCell ref="R23:R27"/>
    <mergeCell ref="T23:X23"/>
    <mergeCell ref="Y23:Z23"/>
    <mergeCell ref="M16:M21"/>
    <mergeCell ref="Q16:Q21"/>
    <mergeCell ref="R16:R21"/>
    <mergeCell ref="AC16:AJ16"/>
    <mergeCell ref="AB21:AL21"/>
    <mergeCell ref="K16:K21"/>
    <mergeCell ref="L16:L21"/>
    <mergeCell ref="H14:H15"/>
    <mergeCell ref="I14:I15"/>
    <mergeCell ref="J14:J15"/>
    <mergeCell ref="K14:K15"/>
    <mergeCell ref="L14:L15"/>
    <mergeCell ref="A16:A21"/>
    <mergeCell ref="B16:B21"/>
    <mergeCell ref="C16:C21"/>
    <mergeCell ref="D16:D21"/>
    <mergeCell ref="E16:E21"/>
    <mergeCell ref="A7:Q7"/>
    <mergeCell ref="A11:R11"/>
    <mergeCell ref="AC13:AJ13"/>
    <mergeCell ref="A14:A15"/>
    <mergeCell ref="B14:B15"/>
    <mergeCell ref="C14:C15"/>
    <mergeCell ref="D14:D15"/>
    <mergeCell ref="E14:E15"/>
    <mergeCell ref="F14:F15"/>
    <mergeCell ref="G14:G15"/>
    <mergeCell ref="N14:N15"/>
    <mergeCell ref="O14:P15"/>
    <mergeCell ref="Q14:R14"/>
    <mergeCell ref="M14:M15"/>
  </mergeCells>
  <conditionalFormatting sqref="N16:N21">
    <cfRule type="aboveAverage" dxfId="1951" priority="8853" aboveAverage="0"/>
  </conditionalFormatting>
  <conditionalFormatting sqref="N23:N27">
    <cfRule type="containsText" dxfId="1950" priority="622" operator="containsText" text="Válido">
      <formula>NOT(ISERROR(SEARCH("Válido",N23)))</formula>
    </cfRule>
    <cfRule type="containsText" dxfId="1949" priority="623" operator="containsText" text="Inexequível">
      <formula>NOT(ISERROR(SEARCH("Inexequível",N23)))</formula>
    </cfRule>
    <cfRule type="aboveAverage" dxfId="1948" priority="624" aboveAverage="0"/>
  </conditionalFormatting>
  <conditionalFormatting sqref="N29:N32">
    <cfRule type="containsText" dxfId="1947" priority="9869" operator="containsText" text="Inexequível">
      <formula>NOT(ISERROR(SEARCH("Inexequível",N29)))</formula>
    </cfRule>
    <cfRule type="aboveAverage" dxfId="1946" priority="9870" aboveAverage="0"/>
    <cfRule type="containsText" dxfId="1945" priority="9868" operator="containsText" text="Válido">
      <formula>NOT(ISERROR(SEARCH("Válido",N29)))</formula>
    </cfRule>
  </conditionalFormatting>
  <conditionalFormatting sqref="N31:N32 N16:O21 N34:N38">
    <cfRule type="cellIs" dxfId="1944" priority="574" operator="greaterThan">
      <formula>"J&amp;25"</formula>
    </cfRule>
  </conditionalFormatting>
  <conditionalFormatting sqref="N34:N38">
    <cfRule type="aboveAverage" dxfId="1943" priority="8438" aboveAverage="0"/>
    <cfRule type="containsText" priority="8435" operator="containsText" text="Excessivamente elevado">
      <formula>NOT(ISERROR(SEARCH("Excessivamente elevado",N34)))</formula>
    </cfRule>
    <cfRule type="containsText" dxfId="1942" priority="8436" operator="containsText" text="Válido">
      <formula>NOT(ISERROR(SEARCH("Válido",N34)))</formula>
    </cfRule>
    <cfRule type="containsText" dxfId="1941" priority="8437" operator="containsText" text="Inexequível">
      <formula>NOT(ISERROR(SEARCH("Inexequível",N34)))</formula>
    </cfRule>
  </conditionalFormatting>
  <conditionalFormatting sqref="N40:N43">
    <cfRule type="cellIs" dxfId="1940" priority="557" operator="lessThan">
      <formula>"K$25"</formula>
    </cfRule>
    <cfRule type="containsText" dxfId="1939" priority="556" operator="containsText" text="Excessivamente elevado">
      <formula>NOT(ISERROR(SEARCH("Excessivamente elevado",N40)))</formula>
    </cfRule>
    <cfRule type="aboveAverage" dxfId="1938" priority="8478" aboveAverage="0"/>
    <cfRule type="containsText" dxfId="1937" priority="8477" operator="containsText" text="Inexequível">
      <formula>NOT(ISERROR(SEARCH("Inexequível",N40)))</formula>
    </cfRule>
    <cfRule type="containsText" dxfId="1936" priority="8476" operator="containsText" text="Válido">
      <formula>NOT(ISERROR(SEARCH("Válido",N40)))</formula>
    </cfRule>
    <cfRule type="containsText" priority="8475" operator="containsText" text="Excessivamente elevado">
      <formula>NOT(ISERROR(SEARCH("Excessivamente elevado",N40)))</formula>
    </cfRule>
    <cfRule type="cellIs" dxfId="1935" priority="560" operator="greaterThan">
      <formula>"J$25"</formula>
    </cfRule>
    <cfRule type="cellIs" dxfId="1934" priority="558" operator="greaterThan">
      <formula>"J&amp;25"</formula>
    </cfRule>
  </conditionalFormatting>
  <conditionalFormatting sqref="N45:N50">
    <cfRule type="cellIs" dxfId="1933" priority="553" operator="greaterThan">
      <formula>"J&amp;25"</formula>
    </cfRule>
    <cfRule type="containsText" dxfId="1932" priority="551" operator="containsText" text="Excessivamente elevado">
      <formula>NOT(ISERROR(SEARCH("Excessivamente elevado",N45)))</formula>
    </cfRule>
    <cfRule type="cellIs" dxfId="1931" priority="552" operator="lessThan">
      <formula>"K$25"</formula>
    </cfRule>
    <cfRule type="aboveAverage" dxfId="1930" priority="596" aboveAverage="0"/>
    <cfRule type="containsText" dxfId="1929" priority="595" operator="containsText" text="Inexequível">
      <formula>NOT(ISERROR(SEARCH("Inexequível",N45)))</formula>
    </cfRule>
    <cfRule type="containsText" dxfId="1928" priority="594" operator="containsText" text="Válido">
      <formula>NOT(ISERROR(SEARCH("Válido",N45)))</formula>
    </cfRule>
    <cfRule type="containsText" priority="593" operator="containsText" text="Excessivamente elevado">
      <formula>NOT(ISERROR(SEARCH("Excessivamente elevado",N45)))</formula>
    </cfRule>
    <cfRule type="cellIs" dxfId="1927" priority="555" operator="greaterThan">
      <formula>"J$25"</formula>
    </cfRule>
  </conditionalFormatting>
  <conditionalFormatting sqref="N16:O21 N31:N32 N34:N38 O23:O26 N23:N27">
    <cfRule type="cellIs" dxfId="1926" priority="576" operator="greaterThan">
      <formula>"J$25"</formula>
    </cfRule>
  </conditionalFormatting>
  <conditionalFormatting sqref="N16:O21 N31:N32 N34:N38">
    <cfRule type="cellIs" dxfId="1925" priority="573" operator="lessThan">
      <formula>"K$25"</formula>
    </cfRule>
  </conditionalFormatting>
  <conditionalFormatting sqref="N16:O21">
    <cfRule type="containsText" priority="8846" operator="containsText" text="Excessivamente elevado">
      <formula>NOT(ISERROR(SEARCH("Excessivamente elevado",N16)))</formula>
    </cfRule>
    <cfRule type="containsText" dxfId="1924" priority="8847" operator="containsText" text="Válido">
      <formula>NOT(ISERROR(SEARCH("Válido",N16)))</formula>
    </cfRule>
    <cfRule type="containsText" dxfId="1923" priority="8848" operator="containsText" text="Inexequível">
      <formula>NOT(ISERROR(SEARCH("Inexequível",N16)))</formula>
    </cfRule>
  </conditionalFormatting>
  <conditionalFormatting sqref="N29:O32">
    <cfRule type="cellIs" dxfId="1922" priority="12" operator="lessThan">
      <formula>"K$25"</formula>
    </cfRule>
    <cfRule type="cellIs" dxfId="1921" priority="13" operator="greaterThan">
      <formula>"J&amp;25"</formula>
    </cfRule>
    <cfRule type="containsText" priority="16" operator="containsText" text="Excessivamente elevado">
      <formula>NOT(ISERROR(SEARCH("Excessivamente elevado",N29)))</formula>
    </cfRule>
    <cfRule type="cellIs" dxfId="1920" priority="15" operator="greaterThan">
      <formula>"J$25"</formula>
    </cfRule>
    <cfRule type="containsText" dxfId="1919" priority="11" operator="containsText" text="Excessivamente elevado">
      <formula>NOT(ISERROR(SEARCH("Excessivamente elevado",N29)))</formula>
    </cfRule>
  </conditionalFormatting>
  <conditionalFormatting sqref="N22:P28">
    <cfRule type="containsText" dxfId="1918" priority="66" operator="containsText" text="Excessivamente elevado">
      <formula>NOT(ISERROR(SEARCH("Excessivamente elevado",N22)))</formula>
    </cfRule>
  </conditionalFormatting>
  <conditionalFormatting sqref="N23:P27">
    <cfRule type="cellIs" dxfId="1917" priority="67" operator="lessThan">
      <formula>"K$25"</formula>
    </cfRule>
    <cfRule type="cellIs" dxfId="1916" priority="68" operator="greaterThan">
      <formula>"J&amp;25"</formula>
    </cfRule>
    <cfRule type="containsText" priority="71" operator="containsText" text="Excessivamente elevado">
      <formula>NOT(ISERROR(SEARCH("Excessivamente elevado",N23)))</formula>
    </cfRule>
  </conditionalFormatting>
  <conditionalFormatting sqref="N33:P33">
    <cfRule type="containsText" dxfId="1915" priority="388" operator="containsText" text="Excessivamente elevado">
      <formula>NOT(ISERROR(SEARCH("Excessivamente elevado",N33)))</formula>
    </cfRule>
  </conditionalFormatting>
  <conditionalFormatting sqref="N51:P1048576">
    <cfRule type="containsText" dxfId="1914" priority="123" operator="containsText" text="Excessivamente elevado">
      <formula>NOT(ISERROR(SEARCH("Excessivamente elevado",N51)))</formula>
    </cfRule>
  </conditionalFormatting>
  <conditionalFormatting sqref="O14">
    <cfRule type="containsText" dxfId="1913" priority="571" operator="containsText" text="Excessivamente elevado">
      <formula>NOT(ISERROR(SEARCH("Excessivamente elevado",O14)))</formula>
    </cfRule>
  </conditionalFormatting>
  <conditionalFormatting sqref="O16:O21 N31:N32 N6:P6 N10:P10 N12:P13 N14:N21 N34:N38">
    <cfRule type="containsText" dxfId="1912" priority="572" operator="containsText" text="Excessivamente elevado">
      <formula>NOT(ISERROR(SEARCH("Excessivamente elevado",N6)))</formula>
    </cfRule>
  </conditionalFormatting>
  <conditionalFormatting sqref="O16:O21">
    <cfRule type="aboveAverage" dxfId="1911" priority="8849" aboveAverage="0"/>
    <cfRule type="cellIs" dxfId="1910" priority="500" operator="between">
      <formula>75</formula>
      <formula>100</formula>
    </cfRule>
  </conditionalFormatting>
  <conditionalFormatting sqref="O23:O26">
    <cfRule type="aboveAverage" dxfId="1909" priority="620" aboveAverage="0"/>
  </conditionalFormatting>
  <conditionalFormatting sqref="O23:O27">
    <cfRule type="cellIs" dxfId="1908" priority="65" operator="between">
      <formula>75</formula>
      <formula>100</formula>
    </cfRule>
  </conditionalFormatting>
  <conditionalFormatting sqref="O27">
    <cfRule type="aboveAverage" dxfId="1907" priority="74" aboveAverage="0"/>
  </conditionalFormatting>
  <conditionalFormatting sqref="O29:O31">
    <cfRule type="aboveAverage" dxfId="1906" priority="569" aboveAverage="0"/>
  </conditionalFormatting>
  <conditionalFormatting sqref="O29:O32">
    <cfRule type="containsText" dxfId="1905" priority="18" operator="containsText" text="Inexequível">
      <formula>NOT(ISERROR(SEARCH("Inexequível",O29)))</formula>
    </cfRule>
    <cfRule type="containsText" dxfId="1904" priority="17" operator="containsText" text="Válido">
      <formula>NOT(ISERROR(SEARCH("Válido",O29)))</formula>
    </cfRule>
  </conditionalFormatting>
  <conditionalFormatting sqref="O32">
    <cfRule type="cellIs" dxfId="1903" priority="10" operator="between">
      <formula>75</formula>
      <formula>100</formula>
    </cfRule>
    <cfRule type="aboveAverage" dxfId="1902" priority="19" aboveAverage="0"/>
  </conditionalFormatting>
  <conditionalFormatting sqref="O34:O35">
    <cfRule type="containsText" dxfId="1901" priority="549" operator="containsText" text="Inexequível">
      <formula>NOT(ISERROR(SEARCH("Inexequível",O34)))</formula>
    </cfRule>
    <cfRule type="containsText" dxfId="1900" priority="548" operator="containsText" text="Válido">
      <formula>NOT(ISERROR(SEARCH("Válido",O34)))</formula>
    </cfRule>
    <cfRule type="cellIs" dxfId="1899" priority="546" operator="greaterThan">
      <formula>"J$25"</formula>
    </cfRule>
    <cfRule type="aboveAverage" dxfId="1898" priority="550" aboveAverage="0"/>
  </conditionalFormatting>
  <conditionalFormatting sqref="O38">
    <cfRule type="aboveAverage" dxfId="1897" priority="37" aboveAverage="0"/>
  </conditionalFormatting>
  <conditionalFormatting sqref="O40">
    <cfRule type="cellIs" dxfId="1896" priority="488" operator="greaterThan">
      <formula>"J$25"</formula>
    </cfRule>
    <cfRule type="containsText" dxfId="1895" priority="490" operator="containsText" text="Válido">
      <formula>NOT(ISERROR(SEARCH("Válido",O40)))</formula>
    </cfRule>
    <cfRule type="aboveAverage" dxfId="1894" priority="492" aboveAverage="0"/>
    <cfRule type="containsText" dxfId="1893" priority="491" operator="containsText" text="Inexequível">
      <formula>NOT(ISERROR(SEARCH("Inexequível",O40)))</formula>
    </cfRule>
  </conditionalFormatting>
  <conditionalFormatting sqref="O45:O47">
    <cfRule type="cellIs" dxfId="1892" priority="465" operator="greaterThan">
      <formula>"J$25"</formula>
    </cfRule>
    <cfRule type="containsText" dxfId="1891" priority="467" operator="containsText" text="Válido">
      <formula>NOT(ISERROR(SEARCH("Válido",O45)))</formula>
    </cfRule>
    <cfRule type="containsText" dxfId="1890" priority="468" operator="containsText" text="Inexequível">
      <formula>NOT(ISERROR(SEARCH("Inexequível",O45)))</formula>
    </cfRule>
    <cfRule type="aboveAverage" dxfId="1889" priority="469" aboveAverage="0"/>
  </conditionalFormatting>
  <conditionalFormatting sqref="O23:P26">
    <cfRule type="containsText" dxfId="1888" priority="614" operator="containsText" text="Válido">
      <formula>NOT(ISERROR(SEARCH("Válido",O23)))</formula>
    </cfRule>
    <cfRule type="containsText" dxfId="1887" priority="615" operator="containsText" text="Inexequível">
      <formula>NOT(ISERROR(SEARCH("Inexequível",O23)))</formula>
    </cfRule>
  </conditionalFormatting>
  <conditionalFormatting sqref="O27:P27">
    <cfRule type="cellIs" dxfId="1886" priority="70" operator="greaterThan">
      <formula>"J$25"</formula>
    </cfRule>
    <cfRule type="containsText" dxfId="1885" priority="72" operator="containsText" text="Válido">
      <formula>NOT(ISERROR(SEARCH("Válido",O27)))</formula>
    </cfRule>
    <cfRule type="containsText" dxfId="1884" priority="73" operator="containsText" text="Inexequível">
      <formula>NOT(ISERROR(SEARCH("Inexequível",O27)))</formula>
    </cfRule>
  </conditionalFormatting>
  <conditionalFormatting sqref="O34:P35">
    <cfRule type="cellIs" dxfId="1883" priority="536" operator="lessThan">
      <formula>"K$25"</formula>
    </cfRule>
    <cfRule type="containsText" priority="531" operator="containsText" text="Excessivamente elevado">
      <formula>NOT(ISERROR(SEARCH("Excessivamente elevado",O34)))</formula>
    </cfRule>
    <cfRule type="cellIs" dxfId="1882" priority="530" operator="greaterThan">
      <formula>"J&amp;25"</formula>
    </cfRule>
    <cfRule type="containsText" dxfId="1881" priority="535" operator="containsText" text="Excessivamente elevado">
      <formula>NOT(ISERROR(SEARCH("Excessivamente elevado",O34)))</formula>
    </cfRule>
  </conditionalFormatting>
  <conditionalFormatting sqref="O38:P38">
    <cfRule type="cellIs" dxfId="1880" priority="21" operator="lessThan">
      <formula>"K$25"</formula>
    </cfRule>
    <cfRule type="containsText" dxfId="1879" priority="20" operator="containsText" text="Excessivamente elevado">
      <formula>NOT(ISERROR(SEARCH("Excessivamente elevado",O38)))</formula>
    </cfRule>
    <cfRule type="containsText" dxfId="1878" priority="26" operator="containsText" text="Válido">
      <formula>NOT(ISERROR(SEARCH("Válido",O38)))</formula>
    </cfRule>
    <cfRule type="cellIs" dxfId="1877" priority="22" operator="greaterThan">
      <formula>"J&amp;25"</formula>
    </cfRule>
    <cfRule type="cellIs" dxfId="1876" priority="24" operator="greaterThan">
      <formula>"J$25"</formula>
    </cfRule>
    <cfRule type="containsText" priority="25" operator="containsText" text="Excessivamente elevado">
      <formula>NOT(ISERROR(SEARCH("Excessivamente elevado",O38)))</formula>
    </cfRule>
    <cfRule type="containsText" dxfId="1875" priority="27" operator="containsText" text="Inexequível">
      <formula>NOT(ISERROR(SEARCH("Inexequível",O38)))</formula>
    </cfRule>
  </conditionalFormatting>
  <conditionalFormatting sqref="O40:P40">
    <cfRule type="containsText" priority="473" operator="containsText" text="Excessivamente elevado">
      <formula>NOT(ISERROR(SEARCH("Excessivamente elevado",O40)))</formula>
    </cfRule>
    <cfRule type="cellIs" dxfId="1874" priority="472" operator="greaterThan">
      <formula>"J&amp;25"</formula>
    </cfRule>
    <cfRule type="cellIs" dxfId="1873" priority="478" operator="lessThan">
      <formula>"K$25"</formula>
    </cfRule>
    <cfRule type="containsText" dxfId="1872" priority="477" operator="containsText" text="Excessivamente elevado">
      <formula>NOT(ISERROR(SEARCH("Excessivamente elevado",O40)))</formula>
    </cfRule>
  </conditionalFormatting>
  <conditionalFormatting sqref="O45:P47">
    <cfRule type="containsText" dxfId="1871" priority="454" operator="containsText" text="Excessivamente elevado">
      <formula>NOT(ISERROR(SEARCH("Excessivamente elevado",O45)))</formula>
    </cfRule>
    <cfRule type="cellIs" dxfId="1870" priority="455" operator="lessThan">
      <formula>"K$25"</formula>
    </cfRule>
    <cfRule type="containsText" priority="450" operator="containsText" text="Excessivamente elevado">
      <formula>NOT(ISERROR(SEARCH("Excessivamente elevado",O45)))</formula>
    </cfRule>
    <cfRule type="cellIs" dxfId="1869" priority="449" operator="greaterThan">
      <formula>"J&amp;25"</formula>
    </cfRule>
  </conditionalFormatting>
  <conditionalFormatting sqref="P21">
    <cfRule type="containsText" dxfId="1868" priority="84" operator="containsText" text="Excessivamente elevado">
      <formula>NOT(ISERROR(SEARCH("Excessivamente elevado",P21)))</formula>
    </cfRule>
    <cfRule type="containsText" dxfId="1867" priority="91" operator="containsText" text="Inexequível">
      <formula>NOT(ISERROR(SEARCH("Inexequível",P21)))</formula>
    </cfRule>
    <cfRule type="aboveAverage" dxfId="1866" priority="92" aboveAverage="0"/>
    <cfRule type="containsText" dxfId="1865" priority="90" operator="containsText" text="Válido">
      <formula>NOT(ISERROR(SEARCH("Válido",P21)))</formula>
    </cfRule>
    <cfRule type="containsText" priority="89" operator="containsText" text="Excessivamente elevado">
      <formula>NOT(ISERROR(SEARCH("Excessivamente elevado",P21)))</formula>
    </cfRule>
    <cfRule type="cellIs" dxfId="1864" priority="88" operator="greaterThan">
      <formula>"J$25"</formula>
    </cfRule>
    <cfRule type="cellIs" dxfId="1863" priority="86" operator="greaterThan">
      <formula>"J&amp;25"</formula>
    </cfRule>
    <cfRule type="cellIs" dxfId="1862" priority="85" operator="lessThan">
      <formula>"K$25"</formula>
    </cfRule>
  </conditionalFormatting>
  <conditionalFormatting sqref="P23:P26">
    <cfRule type="aboveAverage" dxfId="1861" priority="616" aboveAverage="0"/>
  </conditionalFormatting>
  <conditionalFormatting sqref="P27">
    <cfRule type="aboveAverage" dxfId="1860" priority="83" aboveAverage="0"/>
  </conditionalFormatting>
  <conditionalFormatting sqref="P29:P30">
    <cfRule type="containsText" priority="496" operator="containsText" text="Excessivamente elevado">
      <formula>NOT(ISERROR(SEARCH("Excessivamente elevado",P29)))</formula>
    </cfRule>
    <cfRule type="containsText" dxfId="1859" priority="497" operator="containsText" text="Válido">
      <formula>NOT(ISERROR(SEARCH("Válido",P29)))</formula>
    </cfRule>
    <cfRule type="cellIs" dxfId="1858" priority="495" operator="greaterThan">
      <formula>"J&amp;25"</formula>
    </cfRule>
    <cfRule type="cellIs" dxfId="1857" priority="494" operator="lessThan">
      <formula>"K$25"</formula>
    </cfRule>
    <cfRule type="containsText" dxfId="1856" priority="498" operator="containsText" text="Inexequível">
      <formula>NOT(ISERROR(SEARCH("Inexequível",P29)))</formula>
    </cfRule>
    <cfRule type="containsText" dxfId="1855" priority="493" operator="containsText" text="Excessivamente elevado">
      <formula>NOT(ISERROR(SEARCH("Excessivamente elevado",P29)))</formula>
    </cfRule>
    <cfRule type="aboveAverage" dxfId="1854" priority="499" aboveAverage="0"/>
  </conditionalFormatting>
  <conditionalFormatting sqref="P32">
    <cfRule type="cellIs" dxfId="1853" priority="5" operator="greaterThan">
      <formula>"J$25"</formula>
    </cfRule>
    <cfRule type="containsText" priority="6" operator="containsText" text="Excessivamente elevado">
      <formula>NOT(ISERROR(SEARCH("Excessivamente elevado",P32)))</formula>
    </cfRule>
    <cfRule type="cellIs" dxfId="1852" priority="2" operator="lessThan">
      <formula>"K$25"</formula>
    </cfRule>
    <cfRule type="cellIs" dxfId="1851" priority="3" operator="greaterThan">
      <formula>"J&amp;25"</formula>
    </cfRule>
    <cfRule type="containsText" dxfId="1850" priority="1" operator="containsText" text="Excessivamente elevado">
      <formula>NOT(ISERROR(SEARCH("Excessivamente elevado",P32)))</formula>
    </cfRule>
    <cfRule type="aboveAverage" dxfId="1849" priority="9" aboveAverage="0"/>
    <cfRule type="containsText" dxfId="1848" priority="8" operator="containsText" text="Inexequível">
      <formula>NOT(ISERROR(SEARCH("Inexequível",P32)))</formula>
    </cfRule>
    <cfRule type="containsText" dxfId="1847" priority="7" operator="containsText" text="Válido">
      <formula>NOT(ISERROR(SEARCH("Válido",P32)))</formula>
    </cfRule>
  </conditionalFormatting>
  <conditionalFormatting sqref="P34:P35">
    <cfRule type="containsText" dxfId="1846" priority="532" operator="containsText" text="Válido">
      <formula>NOT(ISERROR(SEARCH("Válido",P34)))</formula>
    </cfRule>
    <cfRule type="containsText" dxfId="1845" priority="533" operator="containsText" text="Inexequível">
      <formula>NOT(ISERROR(SEARCH("Inexequível",P34)))</formula>
    </cfRule>
    <cfRule type="containsText" dxfId="1844" priority="540" operator="containsText" text="Inexequível">
      <formula>NOT(ISERROR(SEARCH("Inexequível",P34)))</formula>
    </cfRule>
    <cfRule type="aboveAverage" dxfId="1843" priority="541" aboveAverage="0"/>
    <cfRule type="aboveAverage" dxfId="1842" priority="534" aboveAverage="0"/>
    <cfRule type="containsText" dxfId="1841" priority="528" operator="containsText" text="Excessivamente elevado">
      <formula>NOT(ISERROR(SEARCH("Excessivamente elevado",P34)))</formula>
    </cfRule>
    <cfRule type="cellIs" dxfId="1840" priority="529" operator="lessThan">
      <formula>"K$25"</formula>
    </cfRule>
    <cfRule type="containsText" dxfId="1839" priority="539" operator="containsText" text="Válido">
      <formula>NOT(ISERROR(SEARCH("Válido",P34)))</formula>
    </cfRule>
  </conditionalFormatting>
  <conditionalFormatting sqref="P38">
    <cfRule type="aboveAverage" dxfId="1838" priority="28" aboveAverage="0"/>
  </conditionalFormatting>
  <conditionalFormatting sqref="P40">
    <cfRule type="containsText" dxfId="1837" priority="482" operator="containsText" text="Inexequível">
      <formula>NOT(ISERROR(SEARCH("Inexequível",P40)))</formula>
    </cfRule>
    <cfRule type="aboveAverage" dxfId="1836" priority="483" aboveAverage="0"/>
    <cfRule type="containsText" dxfId="1835" priority="470" operator="containsText" text="Excessivamente elevado">
      <formula>NOT(ISERROR(SEARCH("Excessivamente elevado",P40)))</formula>
    </cfRule>
    <cfRule type="cellIs" dxfId="1834" priority="471" operator="lessThan">
      <formula>"K$25"</formula>
    </cfRule>
    <cfRule type="containsText" dxfId="1833" priority="474" operator="containsText" text="Válido">
      <formula>NOT(ISERROR(SEARCH("Válido",P40)))</formula>
    </cfRule>
    <cfRule type="containsText" dxfId="1832" priority="475" operator="containsText" text="Inexequível">
      <formula>NOT(ISERROR(SEARCH("Inexequível",P40)))</formula>
    </cfRule>
    <cfRule type="aboveAverage" dxfId="1831" priority="476" aboveAverage="0"/>
    <cfRule type="containsText" dxfId="1830" priority="481" operator="containsText" text="Válido">
      <formula>NOT(ISERROR(SEARCH("Válido",P40)))</formula>
    </cfRule>
  </conditionalFormatting>
  <conditionalFormatting sqref="P45:P47">
    <cfRule type="aboveAverage" dxfId="1829" priority="460" aboveAverage="0"/>
    <cfRule type="containsText" dxfId="1828" priority="459" operator="containsText" text="Inexequível">
      <formula>NOT(ISERROR(SEARCH("Inexequível",P45)))</formula>
    </cfRule>
    <cfRule type="containsText" dxfId="1827" priority="458" operator="containsText" text="Válido">
      <formula>NOT(ISERROR(SEARCH("Válido",P45)))</formula>
    </cfRule>
    <cfRule type="aboveAverage" dxfId="1826" priority="453" aboveAverage="0"/>
    <cfRule type="containsText" dxfId="1825" priority="452" operator="containsText" text="Inexequível">
      <formula>NOT(ISERROR(SEARCH("Inexequível",P45)))</formula>
    </cfRule>
    <cfRule type="containsText" dxfId="1824" priority="451" operator="containsText" text="Válido">
      <formula>NOT(ISERROR(SEARCH("Válido",P45)))</formula>
    </cfRule>
    <cfRule type="cellIs" dxfId="1823" priority="448" operator="lessThan">
      <formula>"K$25"</formula>
    </cfRule>
    <cfRule type="containsText" dxfId="1822" priority="447" operator="containsText" text="Excessivamente elevado">
      <formula>NOT(ISERROR(SEARCH("Excessivamente elevado",P45)))</formula>
    </cfRule>
  </conditionalFormatting>
  <pageMargins left="0.7" right="0.7" top="0.75" bottom="0.75" header="0.3" footer="0.3"/>
  <pageSetup paperSize="9"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1897-C9FD-4A72-9362-A541C69CFCAD}">
  <sheetPr>
    <tabColor theme="4" tint="-0.249977111117893"/>
  </sheetPr>
  <dimension ref="A1:AL67"/>
  <sheetViews>
    <sheetView showGridLines="0" topLeftCell="A53" zoomScale="80" zoomScaleNormal="80" workbookViewId="0">
      <selection activeCell="Q45" sqref="Q45:Q48"/>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4.28515625" style="13" customWidth="1"/>
    <col min="9" max="9" width="6.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286"/>
      <c r="T4" s="115"/>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4</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thickBot="1" x14ac:dyDescent="0.3">
      <c r="A16" s="419">
        <v>11</v>
      </c>
      <c r="B16" s="419"/>
      <c r="C16" s="421" t="s">
        <v>168</v>
      </c>
      <c r="D16" s="423" t="s">
        <v>55</v>
      </c>
      <c r="E16" s="425">
        <v>35</v>
      </c>
      <c r="F16" s="156" t="s">
        <v>176</v>
      </c>
      <c r="G16" s="181" t="s">
        <v>133</v>
      </c>
      <c r="H16" s="158" t="s">
        <v>180</v>
      </c>
      <c r="I16" s="106" t="s">
        <v>80</v>
      </c>
      <c r="J16" s="187">
        <v>2.5499999999999998</v>
      </c>
      <c r="K16" s="427">
        <f>AVERAGE(J16:J20)</f>
        <v>4.6340000000000003</v>
      </c>
      <c r="L16" s="430">
        <f>K16*1.25</f>
        <v>5.7925000000000004</v>
      </c>
      <c r="M16" s="430">
        <f>K16*0.75</f>
        <v>3.4755000000000003</v>
      </c>
      <c r="N16" s="95" t="str">
        <f>IF(J16&gt;L$16,"EXCESSIVAMENTE ELEVADO",IF(J16&lt;M$16,"INEXEQUÍVEL","VÁLIDO"))</f>
        <v>INEXEQUÍVEL</v>
      </c>
      <c r="O16" s="354">
        <f>J16/K16</f>
        <v>0.55028053517479492</v>
      </c>
      <c r="P16" s="363" t="s">
        <v>72</v>
      </c>
      <c r="Q16" s="403">
        <f>TRUNC(AVERAGE(J17:J19),2)</f>
        <v>4.29</v>
      </c>
      <c r="R16" s="403">
        <f>E16*Q16</f>
        <v>150.15</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thickBot="1" x14ac:dyDescent="0.3">
      <c r="A17" s="420"/>
      <c r="B17" s="420"/>
      <c r="C17" s="422"/>
      <c r="D17" s="424"/>
      <c r="E17" s="426"/>
      <c r="F17" s="153" t="s">
        <v>177</v>
      </c>
      <c r="G17" s="181" t="s">
        <v>133</v>
      </c>
      <c r="H17" s="147" t="s">
        <v>181</v>
      </c>
      <c r="I17" s="106" t="s">
        <v>80</v>
      </c>
      <c r="J17" s="162">
        <v>3.5</v>
      </c>
      <c r="K17" s="428"/>
      <c r="L17" s="431"/>
      <c r="M17" s="431"/>
      <c r="N17" s="95" t="str">
        <f>IF(J17&gt;L$16,"EXCESSIVAMENTE ELEVADO",IF(J17&lt;M$16,"INEXEQUÍVEL","VÁLIDO"))</f>
        <v>VÁLIDO</v>
      </c>
      <c r="O17" s="46"/>
      <c r="P17" s="82"/>
      <c r="Q17" s="404"/>
      <c r="R17" s="404"/>
      <c r="T17" s="125"/>
      <c r="U17" s="126"/>
      <c r="V17" s="126"/>
      <c r="W17" s="126"/>
      <c r="X17" s="127"/>
      <c r="Y17" s="128"/>
      <c r="Z17" s="129"/>
      <c r="AB17" s="44"/>
      <c r="AC17" s="107"/>
      <c r="AD17" s="107"/>
      <c r="AE17" s="107"/>
      <c r="AF17" s="107"/>
      <c r="AG17" s="107"/>
      <c r="AH17" s="107"/>
      <c r="AI17" s="107"/>
      <c r="AJ17" s="107"/>
      <c r="AK17" s="111"/>
      <c r="AL17" s="28"/>
    </row>
    <row r="18" spans="1:38" ht="61.9" customHeight="1" thickBot="1" x14ac:dyDescent="0.3">
      <c r="A18" s="420"/>
      <c r="B18" s="420"/>
      <c r="C18" s="422"/>
      <c r="D18" s="424"/>
      <c r="E18" s="426"/>
      <c r="F18" s="153" t="s">
        <v>178</v>
      </c>
      <c r="G18" s="181" t="s">
        <v>133</v>
      </c>
      <c r="H18" s="155" t="s">
        <v>103</v>
      </c>
      <c r="I18" s="106" t="s">
        <v>80</v>
      </c>
      <c r="J18" s="162">
        <v>4.3</v>
      </c>
      <c r="K18" s="428"/>
      <c r="L18" s="431"/>
      <c r="M18" s="431"/>
      <c r="N18" s="95" t="str">
        <f t="shared" ref="N18:N20" si="0">IF(J18&gt;L$16,"EXCESSIVAMENTE ELEVADO",IF(J18&lt;M$16,"INEXEQUÍVEL","VÁLIDO"))</f>
        <v>VÁLIDO</v>
      </c>
      <c r="O18" s="46"/>
      <c r="P18" s="82"/>
      <c r="Q18" s="404"/>
      <c r="R18" s="404"/>
      <c r="T18" s="74" t="s">
        <v>4</v>
      </c>
      <c r="U18" s="75" t="s">
        <v>63</v>
      </c>
      <c r="V18" s="76" t="s">
        <v>64</v>
      </c>
      <c r="W18" s="75" t="s">
        <v>65</v>
      </c>
      <c r="X18" s="77" t="s">
        <v>15</v>
      </c>
      <c r="Y18" s="78">
        <v>0.25</v>
      </c>
      <c r="Z18" s="79">
        <v>0.75</v>
      </c>
      <c r="AB18" s="44"/>
      <c r="AC18" s="107"/>
      <c r="AD18" s="107"/>
      <c r="AE18" s="107"/>
      <c r="AF18" s="107"/>
      <c r="AG18" s="107"/>
      <c r="AH18" s="107"/>
      <c r="AI18" s="107"/>
      <c r="AJ18" s="107"/>
      <c r="AK18" s="111"/>
      <c r="AL18" s="28"/>
    </row>
    <row r="19" spans="1:38" ht="61.9" customHeight="1" thickBot="1" x14ac:dyDescent="0.3">
      <c r="A19" s="420"/>
      <c r="B19" s="420"/>
      <c r="C19" s="422"/>
      <c r="D19" s="424"/>
      <c r="E19" s="426"/>
      <c r="F19" s="204" t="s">
        <v>179</v>
      </c>
      <c r="G19" s="181" t="s">
        <v>133</v>
      </c>
      <c r="H19" s="147" t="s">
        <v>103</v>
      </c>
      <c r="I19" s="106" t="s">
        <v>80</v>
      </c>
      <c r="J19" s="162">
        <v>5.09</v>
      </c>
      <c r="K19" s="428"/>
      <c r="L19" s="431"/>
      <c r="M19" s="431"/>
      <c r="N19" s="95" t="str">
        <f t="shared" si="0"/>
        <v>VÁLIDO</v>
      </c>
      <c r="O19" s="46"/>
      <c r="P19" s="82"/>
      <c r="Q19" s="404"/>
      <c r="R19" s="404"/>
      <c r="T19" s="67">
        <f>AVERAGE(J17:J19)</f>
        <v>4.2966666666666669</v>
      </c>
      <c r="U19" s="68">
        <f>_xlfn.STDEV.S(J17:J19)</f>
        <v>0.79500524107286785</v>
      </c>
      <c r="V19" s="69">
        <f>U19/T19</f>
        <v>0.18502837263138894</v>
      </c>
      <c r="W19" s="70" t="str">
        <f>IF(V19&gt;25,"MEDIANA;","MÉDIA")</f>
        <v>MÉDIA</v>
      </c>
      <c r="X19" s="71">
        <f>MIN(J17:J19)</f>
        <v>3.5</v>
      </c>
      <c r="Y19" s="80" t="s">
        <v>70</v>
      </c>
      <c r="Z19" s="81" t="s">
        <v>71</v>
      </c>
      <c r="AB19" s="44"/>
      <c r="AC19" s="107"/>
      <c r="AD19" s="107"/>
      <c r="AE19" s="107"/>
      <c r="AF19" s="107"/>
      <c r="AG19" s="107"/>
      <c r="AH19" s="107"/>
      <c r="AI19" s="107"/>
      <c r="AJ19" s="107"/>
      <c r="AK19" s="111"/>
      <c r="AL19" s="28"/>
    </row>
    <row r="20" spans="1:38" ht="61.9" customHeight="1" thickBot="1" x14ac:dyDescent="0.3">
      <c r="A20" s="420"/>
      <c r="B20" s="420"/>
      <c r="C20" s="422"/>
      <c r="D20" s="424"/>
      <c r="E20" s="426"/>
      <c r="F20" s="141" t="s">
        <v>91</v>
      </c>
      <c r="G20" s="142" t="s">
        <v>85</v>
      </c>
      <c r="H20" s="146" t="s">
        <v>511</v>
      </c>
      <c r="I20" s="106" t="s">
        <v>79</v>
      </c>
      <c r="J20" s="205">
        <v>7.73</v>
      </c>
      <c r="K20" s="428"/>
      <c r="L20" s="431"/>
      <c r="M20" s="431"/>
      <c r="N20" s="95" t="str">
        <f t="shared" si="0"/>
        <v>EXCESSIVAMENTE ELEVADO</v>
      </c>
      <c r="O20" s="354">
        <f>(J20-K16)/K16</f>
        <v>0.66810530858869221</v>
      </c>
      <c r="P20" s="86" t="s">
        <v>538</v>
      </c>
      <c r="Q20" s="404"/>
      <c r="R20" s="404"/>
      <c r="AB20" s="44"/>
      <c r="AC20" s="107"/>
      <c r="AD20" s="107"/>
      <c r="AE20" s="107"/>
      <c r="AF20" s="107"/>
      <c r="AG20" s="107"/>
      <c r="AH20" s="107"/>
      <c r="AI20" s="107"/>
      <c r="AJ20" s="107"/>
      <c r="AK20" s="111"/>
      <c r="AL20" s="28"/>
    </row>
    <row r="21" spans="1:38" s="20" customFormat="1" ht="21.75" customHeight="1" thickBot="1" x14ac:dyDescent="0.3">
      <c r="A21" s="395"/>
      <c r="B21" s="396"/>
      <c r="C21" s="396"/>
      <c r="D21" s="396"/>
      <c r="E21" s="396"/>
      <c r="F21" s="396"/>
      <c r="G21" s="396"/>
      <c r="H21" s="396"/>
      <c r="I21" s="396"/>
      <c r="J21" s="396"/>
      <c r="K21" s="396"/>
      <c r="L21" s="396"/>
      <c r="M21" s="396"/>
      <c r="N21" s="396"/>
      <c r="O21" s="396"/>
      <c r="P21" s="396"/>
      <c r="Q21" s="396"/>
      <c r="R21" s="87"/>
      <c r="V21" s="40"/>
      <c r="AB21" s="433"/>
      <c r="AC21" s="433"/>
      <c r="AD21" s="433"/>
      <c r="AE21" s="433"/>
      <c r="AF21" s="433"/>
      <c r="AG21" s="433"/>
      <c r="AH21" s="433"/>
      <c r="AI21" s="433"/>
      <c r="AJ21" s="433"/>
      <c r="AK21" s="433"/>
      <c r="AL21" s="91"/>
    </row>
    <row r="22" spans="1:38" ht="72" customHeight="1" x14ac:dyDescent="0.25">
      <c r="A22" s="419">
        <v>12</v>
      </c>
      <c r="B22" s="419"/>
      <c r="C22" s="421" t="s">
        <v>169</v>
      </c>
      <c r="D22" s="423" t="s">
        <v>55</v>
      </c>
      <c r="E22" s="425">
        <v>35</v>
      </c>
      <c r="F22" s="182" t="s">
        <v>176</v>
      </c>
      <c r="G22" s="183" t="s">
        <v>133</v>
      </c>
      <c r="H22" s="185" t="s">
        <v>180</v>
      </c>
      <c r="I22" s="106" t="s">
        <v>80</v>
      </c>
      <c r="J22" s="296">
        <v>2.5299999999999998</v>
      </c>
      <c r="K22" s="427">
        <f>AVERAGE(J22:J26)</f>
        <v>4.5520000000000005</v>
      </c>
      <c r="L22" s="430">
        <f>K22*1.25</f>
        <v>5.69</v>
      </c>
      <c r="M22" s="430">
        <f>K22*0.75</f>
        <v>3.4140000000000006</v>
      </c>
      <c r="N22" s="57" t="str">
        <f>IF(J22&gt;L$22,"EXCESSIVAMENTE ELEVADO",IF(J22&lt;M$22,"INEXEQUÍVEL","VÁLIDO"))</f>
        <v>INEXEQUÍVEL</v>
      </c>
      <c r="O22" s="354">
        <f>J22/K22</f>
        <v>0.55579964850615104</v>
      </c>
      <c r="P22" s="363" t="s">
        <v>72</v>
      </c>
      <c r="Q22" s="403">
        <f>TRUNC(AVERAGE(J23:J25),2)</f>
        <v>4.3099999999999996</v>
      </c>
      <c r="R22" s="403">
        <f>Q22*E22</f>
        <v>150.85</v>
      </c>
      <c r="T22" s="449" t="s">
        <v>62</v>
      </c>
      <c r="U22" s="450"/>
      <c r="V22" s="450"/>
      <c r="W22" s="450"/>
      <c r="X22" s="451"/>
      <c r="Y22" s="398" t="s">
        <v>66</v>
      </c>
      <c r="Z22" s="399"/>
    </row>
    <row r="23" spans="1:38" ht="72" customHeight="1" x14ac:dyDescent="0.25">
      <c r="A23" s="420"/>
      <c r="B23" s="420"/>
      <c r="C23" s="422"/>
      <c r="D23" s="424"/>
      <c r="E23" s="426"/>
      <c r="F23" s="153" t="s">
        <v>182</v>
      </c>
      <c r="G23" s="155" t="s">
        <v>133</v>
      </c>
      <c r="H23" s="147" t="s">
        <v>181</v>
      </c>
      <c r="I23" s="106" t="s">
        <v>80</v>
      </c>
      <c r="J23" s="162">
        <v>3.5</v>
      </c>
      <c r="K23" s="428"/>
      <c r="L23" s="431"/>
      <c r="M23" s="431"/>
      <c r="N23" s="57" t="str">
        <f>IF(J23&gt;L$22,"EXCESSIVAMENTE ELEVADO",IF(J23&lt;M$22,"INEXEQUÍVEL","VÁLIDO"))</f>
        <v>VÁLIDO</v>
      </c>
      <c r="O23" s="46"/>
      <c r="P23" s="118"/>
      <c r="Q23" s="404"/>
      <c r="R23" s="404"/>
      <c r="T23" s="452"/>
      <c r="U23" s="453"/>
      <c r="V23" s="453"/>
      <c r="W23" s="453"/>
      <c r="X23" s="454"/>
      <c r="Y23" s="447"/>
      <c r="Z23" s="448"/>
    </row>
    <row r="24" spans="1:38" ht="72" customHeight="1" x14ac:dyDescent="0.25">
      <c r="A24" s="420"/>
      <c r="B24" s="420"/>
      <c r="C24" s="422"/>
      <c r="D24" s="424"/>
      <c r="E24" s="426"/>
      <c r="F24" s="153" t="s">
        <v>183</v>
      </c>
      <c r="G24" s="147" t="s">
        <v>133</v>
      </c>
      <c r="H24" s="155" t="s">
        <v>103</v>
      </c>
      <c r="I24" s="106" t="s">
        <v>80</v>
      </c>
      <c r="J24" s="162">
        <v>4.6100000000000003</v>
      </c>
      <c r="K24" s="428"/>
      <c r="L24" s="431"/>
      <c r="M24" s="431"/>
      <c r="N24" s="57" t="str">
        <f t="shared" ref="N24" si="1">IF(J24&gt;L$22,"EXCESSIVAMENTE ELEVADO",IF(J24&lt;M$22,"INEXEQUÍVEL","VÁLIDO"))</f>
        <v>VÁLIDO</v>
      </c>
      <c r="O24" s="46"/>
      <c r="P24" s="118"/>
      <c r="Q24" s="404"/>
      <c r="R24" s="404"/>
      <c r="T24" s="455"/>
      <c r="U24" s="456"/>
      <c r="V24" s="456"/>
      <c r="W24" s="456"/>
      <c r="X24" s="457"/>
      <c r="Y24" s="447"/>
      <c r="Z24" s="448"/>
    </row>
    <row r="25" spans="1:38" ht="72" customHeight="1" x14ac:dyDescent="0.25">
      <c r="A25" s="420"/>
      <c r="B25" s="420"/>
      <c r="C25" s="422"/>
      <c r="D25" s="424"/>
      <c r="E25" s="426"/>
      <c r="F25" s="214" t="s">
        <v>184</v>
      </c>
      <c r="G25" s="159" t="s">
        <v>133</v>
      </c>
      <c r="H25" s="155" t="s">
        <v>103</v>
      </c>
      <c r="I25" s="106" t="s">
        <v>80</v>
      </c>
      <c r="J25" s="162">
        <v>4.82</v>
      </c>
      <c r="K25" s="428"/>
      <c r="L25" s="431"/>
      <c r="M25" s="431"/>
      <c r="N25" s="57" t="str">
        <f>IF(J25&gt;L$22,"EXCESSIVAMENTE ELEVADO",IF(J25&lt;M$22,"INEXEQUÍVEL","VÁLIDO"))</f>
        <v>VÁLIDO</v>
      </c>
      <c r="O25" s="46"/>
      <c r="P25" s="118"/>
      <c r="Q25" s="404"/>
      <c r="R25" s="404"/>
      <c r="T25" s="74" t="s">
        <v>4</v>
      </c>
      <c r="U25" s="75" t="s">
        <v>63</v>
      </c>
      <c r="V25" s="76" t="s">
        <v>64</v>
      </c>
      <c r="W25" s="75" t="s">
        <v>65</v>
      </c>
      <c r="X25" s="77" t="s">
        <v>15</v>
      </c>
      <c r="Y25" s="78">
        <v>0.25</v>
      </c>
      <c r="Z25" s="79">
        <v>0.75</v>
      </c>
    </row>
    <row r="26" spans="1:38" ht="90" customHeight="1" thickBot="1" x14ac:dyDescent="0.3">
      <c r="A26" s="420"/>
      <c r="B26" s="420"/>
      <c r="C26" s="422"/>
      <c r="D26" s="424"/>
      <c r="E26" s="426"/>
      <c r="F26" s="141" t="s">
        <v>91</v>
      </c>
      <c r="G26" s="142" t="s">
        <v>85</v>
      </c>
      <c r="H26" s="146" t="s">
        <v>511</v>
      </c>
      <c r="I26" s="106" t="s">
        <v>79</v>
      </c>
      <c r="J26" s="296">
        <v>7.3</v>
      </c>
      <c r="K26" s="428"/>
      <c r="L26" s="431"/>
      <c r="M26" s="431"/>
      <c r="N26" s="57" t="str">
        <f>IF(J26&gt;L$22,"EXCESSIVAMENTE ELEVADO",IF(J26&lt;M$22,"INEXEQUÍVEL","VÁLIDO"))</f>
        <v>EXCESSIVAMENTE ELEVADO</v>
      </c>
      <c r="O26" s="354">
        <f>(J26-K22)/K22</f>
        <v>0.60369068541300508</v>
      </c>
      <c r="P26" s="86" t="s">
        <v>538</v>
      </c>
      <c r="Q26" s="404"/>
      <c r="R26" s="404"/>
      <c r="T26" s="67">
        <f>AVERAGE(J23:J25)</f>
        <v>4.3099999999999996</v>
      </c>
      <c r="U26" s="68">
        <f>_xlfn.STDEV.S(J23:J25)</f>
        <v>0.70929542505221321</v>
      </c>
      <c r="V26" s="69">
        <f>U26/T26</f>
        <v>0.16456970418844855</v>
      </c>
      <c r="W26" s="70" t="str">
        <f>IF(V26&gt;25,"MEDIANA;","MÉDIA")</f>
        <v>MÉDIA</v>
      </c>
      <c r="X26" s="71">
        <f>MIN(J23:J25)</f>
        <v>3.5</v>
      </c>
      <c r="Y26" s="80" t="s">
        <v>70</v>
      </c>
      <c r="Z26" s="81" t="s">
        <v>71</v>
      </c>
    </row>
    <row r="27" spans="1:38" s="20" customFormat="1" ht="21.75" customHeight="1" thickBot="1" x14ac:dyDescent="0.3">
      <c r="A27" s="395"/>
      <c r="B27" s="396"/>
      <c r="C27" s="396"/>
      <c r="D27" s="396"/>
      <c r="E27" s="396"/>
      <c r="F27" s="396"/>
      <c r="G27" s="396"/>
      <c r="H27" s="396"/>
      <c r="I27" s="396"/>
      <c r="J27" s="396"/>
      <c r="K27" s="396"/>
      <c r="L27" s="396"/>
      <c r="M27" s="396"/>
      <c r="N27" s="396"/>
      <c r="O27" s="396"/>
      <c r="P27" s="396"/>
      <c r="Q27" s="396"/>
      <c r="R27" s="87"/>
      <c r="V27" s="40"/>
    </row>
    <row r="28" spans="1:38" ht="50.45" customHeight="1" x14ac:dyDescent="0.25">
      <c r="A28" s="419">
        <v>13</v>
      </c>
      <c r="B28" s="419"/>
      <c r="C28" s="421" t="s">
        <v>170</v>
      </c>
      <c r="D28" s="423" t="s">
        <v>55</v>
      </c>
      <c r="E28" s="425">
        <v>35</v>
      </c>
      <c r="F28" s="156" t="s">
        <v>182</v>
      </c>
      <c r="G28" s="150" t="s">
        <v>133</v>
      </c>
      <c r="H28" s="150" t="s">
        <v>181</v>
      </c>
      <c r="I28" s="106" t="s">
        <v>80</v>
      </c>
      <c r="J28" s="187">
        <v>3.5</v>
      </c>
      <c r="K28" s="427">
        <f>AVERAGE(J28:J31)</f>
        <v>5.0150000000000006</v>
      </c>
      <c r="L28" s="430">
        <f>K28*1.25</f>
        <v>6.2687500000000007</v>
      </c>
      <c r="M28" s="430">
        <f>K28*0.75</f>
        <v>3.7612500000000004</v>
      </c>
      <c r="N28" s="54" t="str">
        <f>IF(J28&gt;L$28,"EXCESSIVAMENTE ELEVADO",IF(J28&lt;M$28,"INEXEQUÍVEL","VÁLIDO"))</f>
        <v>INEXEQUÍVEL</v>
      </c>
      <c r="O28" s="52"/>
      <c r="P28" s="55"/>
      <c r="Q28" s="403">
        <f>TRUNC(AVERAGE(J28:J30),2)</f>
        <v>4.1399999999999997</v>
      </c>
      <c r="R28" s="403">
        <f>Q28*E28</f>
        <v>144.89999999999998</v>
      </c>
      <c r="T28" s="400" t="s">
        <v>62</v>
      </c>
      <c r="U28" s="401"/>
      <c r="V28" s="401"/>
      <c r="W28" s="401"/>
      <c r="X28" s="402"/>
      <c r="Y28" s="128"/>
      <c r="Z28" s="129"/>
    </row>
    <row r="29" spans="1:38" ht="50.45" customHeight="1" x14ac:dyDescent="0.25">
      <c r="A29" s="420"/>
      <c r="B29" s="420"/>
      <c r="C29" s="422"/>
      <c r="D29" s="424"/>
      <c r="E29" s="426"/>
      <c r="F29" s="151" t="s">
        <v>185</v>
      </c>
      <c r="G29" s="155" t="s">
        <v>133</v>
      </c>
      <c r="H29" s="155" t="s">
        <v>103</v>
      </c>
      <c r="I29" s="106" t="s">
        <v>80</v>
      </c>
      <c r="J29" s="162">
        <v>4.1900000000000004</v>
      </c>
      <c r="K29" s="428"/>
      <c r="L29" s="431"/>
      <c r="M29" s="431"/>
      <c r="N29" s="54" t="str">
        <f t="shared" ref="N29" si="2">IF(J29&gt;L$28,"EXCESSIVAMENTE ELEVADO",IF(J29&lt;M$28,"INEXEQUÍVEL","VÁLIDO"))</f>
        <v>VÁLIDO</v>
      </c>
      <c r="O29" s="52"/>
      <c r="P29" s="55"/>
      <c r="Q29" s="404"/>
      <c r="R29" s="404"/>
      <c r="T29" s="74" t="s">
        <v>4</v>
      </c>
      <c r="U29" s="75" t="s">
        <v>63</v>
      </c>
      <c r="V29" s="76" t="s">
        <v>64</v>
      </c>
      <c r="W29" s="75" t="s">
        <v>65</v>
      </c>
      <c r="X29" s="77" t="s">
        <v>15</v>
      </c>
      <c r="Y29" s="78">
        <v>0.25</v>
      </c>
      <c r="Z29" s="79">
        <v>0.75</v>
      </c>
    </row>
    <row r="30" spans="1:38" ht="61.15" customHeight="1" thickBot="1" x14ac:dyDescent="0.3">
      <c r="A30" s="420"/>
      <c r="B30" s="420"/>
      <c r="C30" s="422"/>
      <c r="D30" s="424"/>
      <c r="E30" s="426"/>
      <c r="F30" s="204" t="s">
        <v>186</v>
      </c>
      <c r="G30" s="159" t="s">
        <v>133</v>
      </c>
      <c r="H30" s="155" t="s">
        <v>103</v>
      </c>
      <c r="I30" s="104" t="s">
        <v>80</v>
      </c>
      <c r="J30" s="162">
        <v>4.75</v>
      </c>
      <c r="K30" s="428"/>
      <c r="L30" s="431"/>
      <c r="M30" s="431"/>
      <c r="N30" s="54" t="str">
        <f>IF(J30&gt;L$28,"EXCESSIVAMENTE ELEVADO",IF(J30&lt;M$28,"INEXEQUÍVEL","VÁLIDO"))</f>
        <v>VÁLIDO</v>
      </c>
      <c r="O30" s="83"/>
      <c r="P30" s="82"/>
      <c r="Q30" s="404"/>
      <c r="R30" s="404"/>
      <c r="S30" s="115"/>
      <c r="T30" s="282">
        <f>AVERAGE(J28:J30)</f>
        <v>4.1466666666666674</v>
      </c>
      <c r="U30" s="277">
        <f>_xlfn.STDEV.S(J28:J30)</f>
        <v>0.62612565299093659</v>
      </c>
      <c r="V30" s="69">
        <f>U30/T30</f>
        <v>0.15099493239331266</v>
      </c>
      <c r="W30" s="70" t="str">
        <f>IF(V30&gt;25,"MEDIANA;","MÉDIA")</f>
        <v>MÉDIA</v>
      </c>
      <c r="X30" s="71">
        <f>MIN(J28:J30)</f>
        <v>3.5</v>
      </c>
      <c r="Y30" s="80" t="s">
        <v>70</v>
      </c>
      <c r="Z30" s="81" t="s">
        <v>71</v>
      </c>
    </row>
    <row r="31" spans="1:38" ht="61.15" customHeight="1" x14ac:dyDescent="0.25">
      <c r="A31" s="420"/>
      <c r="B31" s="420"/>
      <c r="C31" s="422"/>
      <c r="D31" s="424"/>
      <c r="E31" s="426"/>
      <c r="F31" s="141" t="s">
        <v>91</v>
      </c>
      <c r="G31" s="142" t="s">
        <v>85</v>
      </c>
      <c r="H31" s="146" t="s">
        <v>511</v>
      </c>
      <c r="I31" s="106" t="s">
        <v>79</v>
      </c>
      <c r="J31" s="162">
        <v>7.62</v>
      </c>
      <c r="K31" s="428"/>
      <c r="L31" s="431"/>
      <c r="M31" s="431"/>
      <c r="N31" s="54" t="str">
        <f>IF(J31&gt;L$28,"EXCESSIVAMENTE ELEVADO",IF(J31&lt;M$28,"INEXEQUÍVEL","VÁLIDO"))</f>
        <v>EXCESSIVAMENTE ELEVADO</v>
      </c>
      <c r="O31" s="354">
        <f>(J31-K28)/K28</f>
        <v>0.51944167497507465</v>
      </c>
      <c r="P31" s="86" t="s">
        <v>538</v>
      </c>
      <c r="Q31" s="404"/>
      <c r="R31" s="404"/>
      <c r="S31" s="115"/>
      <c r="T31" s="280"/>
      <c r="U31" s="281"/>
      <c r="V31" s="280"/>
      <c r="W31" s="280"/>
      <c r="X31" s="280"/>
    </row>
    <row r="32" spans="1:38" s="20" customFormat="1" ht="21.75" customHeight="1" thickBot="1" x14ac:dyDescent="0.3">
      <c r="A32" s="395" t="s">
        <v>68</v>
      </c>
      <c r="B32" s="396"/>
      <c r="C32" s="396"/>
      <c r="D32" s="396"/>
      <c r="E32" s="396"/>
      <c r="F32" s="396"/>
      <c r="G32" s="396"/>
      <c r="H32" s="396"/>
      <c r="I32" s="396"/>
      <c r="J32" s="396"/>
      <c r="K32" s="396"/>
      <c r="L32" s="396"/>
      <c r="M32" s="396"/>
      <c r="N32" s="396"/>
      <c r="O32" s="396"/>
      <c r="P32" s="396"/>
      <c r="Q32" s="396"/>
      <c r="R32" s="87"/>
      <c r="V32" s="40"/>
    </row>
    <row r="33" spans="1:26" ht="58.9" customHeight="1" x14ac:dyDescent="0.25">
      <c r="A33" s="419">
        <v>14</v>
      </c>
      <c r="B33" s="419"/>
      <c r="C33" s="421" t="s">
        <v>171</v>
      </c>
      <c r="D33" s="423" t="s">
        <v>55</v>
      </c>
      <c r="E33" s="425">
        <v>35</v>
      </c>
      <c r="F33" s="149" t="s">
        <v>187</v>
      </c>
      <c r="G33" s="150" t="s">
        <v>133</v>
      </c>
      <c r="H33" s="158" t="s">
        <v>181</v>
      </c>
      <c r="I33" s="106" t="s">
        <v>80</v>
      </c>
      <c r="J33" s="188">
        <v>3.5</v>
      </c>
      <c r="K33" s="427">
        <f>AVERAGE(J33:J37)</f>
        <v>4.742</v>
      </c>
      <c r="L33" s="430">
        <f>K33*1.25</f>
        <v>5.9275000000000002</v>
      </c>
      <c r="M33" s="430">
        <f>K33*0.75</f>
        <v>3.5564999999999998</v>
      </c>
      <c r="N33" s="54" t="str">
        <f>IF(J33&gt;L$33,"EXCESSIVAMENTE ELEVADO",IF(J33&lt;M$33,"INEXEQUÍVEL","VÁLIDO"))</f>
        <v>INEXEQUÍVEL</v>
      </c>
      <c r="O33" s="354">
        <f>J33/K33</f>
        <v>0.73808519611978074</v>
      </c>
      <c r="P33" s="363" t="s">
        <v>72</v>
      </c>
      <c r="Q33" s="403">
        <f>TRUNC(AVERAGE(J34:J36),2)</f>
        <v>4.1100000000000003</v>
      </c>
      <c r="R33" s="403">
        <f>Q33*E33</f>
        <v>143.85000000000002</v>
      </c>
      <c r="T33" s="400" t="s">
        <v>62</v>
      </c>
      <c r="U33" s="401"/>
      <c r="V33" s="401"/>
      <c r="W33" s="401"/>
      <c r="X33" s="402"/>
      <c r="Y33" s="398" t="s">
        <v>66</v>
      </c>
      <c r="Z33" s="399"/>
    </row>
    <row r="34" spans="1:26" ht="58.9" customHeight="1" thickBot="1" x14ac:dyDescent="0.3">
      <c r="A34" s="420"/>
      <c r="B34" s="420"/>
      <c r="C34" s="422"/>
      <c r="D34" s="424"/>
      <c r="E34" s="426"/>
      <c r="F34" s="266" t="s">
        <v>473</v>
      </c>
      <c r="G34" s="105" t="s">
        <v>84</v>
      </c>
      <c r="H34" s="146" t="s">
        <v>472</v>
      </c>
      <c r="I34" s="106" t="s">
        <v>403</v>
      </c>
      <c r="J34" s="112">
        <v>3.74</v>
      </c>
      <c r="K34" s="428"/>
      <c r="L34" s="431"/>
      <c r="M34" s="431"/>
      <c r="N34" s="54" t="str">
        <f>IF(J34&gt;L$33,"EXCESSIVAMENTE ELEVADO",IF(J34&lt;M$33,"INEXEQUÍVEL","VÁLIDO"))</f>
        <v>VÁLIDO</v>
      </c>
      <c r="O34" s="52"/>
      <c r="P34" s="55"/>
      <c r="Q34" s="404"/>
      <c r="R34" s="404"/>
      <c r="T34" s="74" t="s">
        <v>4</v>
      </c>
      <c r="U34" s="75" t="s">
        <v>63</v>
      </c>
      <c r="V34" s="76" t="s">
        <v>64</v>
      </c>
      <c r="W34" s="75" t="s">
        <v>65</v>
      </c>
      <c r="X34" s="77" t="s">
        <v>15</v>
      </c>
      <c r="Y34" s="119">
        <v>0.25</v>
      </c>
      <c r="Z34" s="120">
        <v>0.75</v>
      </c>
    </row>
    <row r="35" spans="1:26" ht="58.9" customHeight="1" thickBot="1" x14ac:dyDescent="0.3">
      <c r="A35" s="420"/>
      <c r="B35" s="420"/>
      <c r="C35" s="422"/>
      <c r="D35" s="424"/>
      <c r="E35" s="426"/>
      <c r="F35" s="153" t="s">
        <v>188</v>
      </c>
      <c r="G35" s="147" t="s">
        <v>133</v>
      </c>
      <c r="H35" s="147" t="s">
        <v>103</v>
      </c>
      <c r="I35" s="106" t="s">
        <v>80</v>
      </c>
      <c r="J35" s="189">
        <v>4.3</v>
      </c>
      <c r="K35" s="428"/>
      <c r="L35" s="431"/>
      <c r="M35" s="431"/>
      <c r="N35" s="54" t="str">
        <f t="shared" ref="N35:N36" si="3">IF(J35&gt;L$33,"EXCESSIVAMENTE ELEVADO",IF(J35&lt;M$33,"INEXEQUÍVEL","VÁLIDO"))</f>
        <v>VÁLIDO</v>
      </c>
      <c r="O35" s="83"/>
      <c r="P35" s="82"/>
      <c r="Q35" s="404"/>
      <c r="R35" s="404"/>
      <c r="T35" s="282">
        <f>AVERAGE(J34:J36)</f>
        <v>4.1133333333333333</v>
      </c>
      <c r="U35" s="277">
        <f>_xlfn.STDEV.S(J34:J36)</f>
        <v>0.32331615074619019</v>
      </c>
      <c r="V35" s="69">
        <f>U35/T35</f>
        <v>7.8601981542833918E-2</v>
      </c>
      <c r="W35" s="70" t="str">
        <f>IF(V35&gt;25,"MEDIANA;","MÉDIA")</f>
        <v>MÉDIA</v>
      </c>
      <c r="X35" s="71">
        <f>MIN(J34:J36)</f>
        <v>3.74</v>
      </c>
      <c r="Y35" s="80" t="s">
        <v>70</v>
      </c>
      <c r="Z35" s="81" t="s">
        <v>71</v>
      </c>
    </row>
    <row r="36" spans="1:26" ht="58.9" customHeight="1" thickBot="1" x14ac:dyDescent="0.3">
      <c r="A36" s="420"/>
      <c r="B36" s="420"/>
      <c r="C36" s="422"/>
      <c r="D36" s="424"/>
      <c r="E36" s="426"/>
      <c r="F36" s="151" t="s">
        <v>189</v>
      </c>
      <c r="G36" s="147" t="s">
        <v>133</v>
      </c>
      <c r="H36" s="147" t="s">
        <v>103</v>
      </c>
      <c r="I36" s="106" t="s">
        <v>80</v>
      </c>
      <c r="J36" s="189">
        <v>4.3</v>
      </c>
      <c r="K36" s="428"/>
      <c r="L36" s="431"/>
      <c r="M36" s="431"/>
      <c r="N36" s="54" t="str">
        <f t="shared" si="3"/>
        <v>VÁLIDO</v>
      </c>
      <c r="O36" s="83"/>
      <c r="P36" s="82"/>
      <c r="Q36" s="404"/>
      <c r="R36" s="404"/>
      <c r="U36" s="287"/>
    </row>
    <row r="37" spans="1:26" ht="79.5" customHeight="1" x14ac:dyDescent="0.25">
      <c r="A37" s="420"/>
      <c r="B37" s="420"/>
      <c r="C37" s="422"/>
      <c r="D37" s="424"/>
      <c r="E37" s="426"/>
      <c r="F37" s="139" t="s">
        <v>91</v>
      </c>
      <c r="G37" s="140" t="s">
        <v>85</v>
      </c>
      <c r="H37" s="146" t="s">
        <v>511</v>
      </c>
      <c r="I37" s="106" t="s">
        <v>79</v>
      </c>
      <c r="J37" s="189">
        <v>7.87</v>
      </c>
      <c r="K37" s="428"/>
      <c r="L37" s="431"/>
      <c r="M37" s="431"/>
      <c r="N37" s="54" t="str">
        <f>IF(J37&gt;L$33,"EXCESSIVAMENTE ELEVADO",IF(J37&lt;M$33,"INEXEQUÍVEL","VÁLIDO"))</f>
        <v>EXCESSIVAMENTE ELEVADO</v>
      </c>
      <c r="O37" s="354">
        <f>(J37-K33)/K33</f>
        <v>0.65963728384647835</v>
      </c>
      <c r="P37" s="86" t="s">
        <v>538</v>
      </c>
      <c r="Q37" s="404"/>
      <c r="R37" s="404"/>
    </row>
    <row r="38" spans="1:26" s="20" customFormat="1" ht="21.75" customHeight="1" thickBot="1" x14ac:dyDescent="0.3">
      <c r="A38" s="440"/>
      <c r="B38" s="441"/>
      <c r="C38" s="441"/>
      <c r="D38" s="441"/>
      <c r="E38" s="441"/>
      <c r="F38" s="441"/>
      <c r="G38" s="441"/>
      <c r="H38" s="441"/>
      <c r="I38" s="441"/>
      <c r="J38" s="441"/>
      <c r="K38" s="441"/>
      <c r="L38" s="441"/>
      <c r="M38" s="441"/>
      <c r="N38" s="441"/>
      <c r="O38" s="441"/>
      <c r="P38" s="441"/>
      <c r="Q38" s="441"/>
      <c r="R38" s="441"/>
      <c r="V38" s="40"/>
    </row>
    <row r="39" spans="1:26" ht="54" customHeight="1" thickBot="1" x14ac:dyDescent="0.3">
      <c r="A39" s="419">
        <v>15</v>
      </c>
      <c r="B39" s="419"/>
      <c r="C39" s="421" t="s">
        <v>172</v>
      </c>
      <c r="D39" s="423" t="s">
        <v>55</v>
      </c>
      <c r="E39" s="425">
        <v>35</v>
      </c>
      <c r="F39" s="177" t="s">
        <v>190</v>
      </c>
      <c r="G39" s="150" t="s">
        <v>191</v>
      </c>
      <c r="H39" s="150" t="s">
        <v>195</v>
      </c>
      <c r="I39" s="106" t="s">
        <v>403</v>
      </c>
      <c r="J39" s="188">
        <v>6.68</v>
      </c>
      <c r="K39" s="427">
        <f>AVERAGE(J39:J43)</f>
        <v>7.5400000000000009</v>
      </c>
      <c r="L39" s="430">
        <f>K39*1.25</f>
        <v>9.4250000000000007</v>
      </c>
      <c r="M39" s="430">
        <f>K39*0.75</f>
        <v>5.6550000000000011</v>
      </c>
      <c r="N39" s="54" t="str">
        <f>IF(J39&gt;L$39,"EXCESSIVAMENTE ELEVADO",IF(J39&lt;M$39,"INEXEQUÍVEL","VÁLIDO"))</f>
        <v>VÁLIDO</v>
      </c>
      <c r="O39" s="52"/>
      <c r="P39" s="55"/>
      <c r="Q39" s="403">
        <f>TRUNC(AVERAGE(J39:J43),2)</f>
        <v>7.54</v>
      </c>
      <c r="R39" s="403">
        <f>Q39*E39</f>
        <v>263.89999999999998</v>
      </c>
    </row>
    <row r="40" spans="1:26" ht="109.5" customHeight="1" x14ac:dyDescent="0.25">
      <c r="A40" s="420"/>
      <c r="B40" s="420"/>
      <c r="C40" s="422"/>
      <c r="D40" s="424"/>
      <c r="E40" s="426"/>
      <c r="F40" s="145" t="s">
        <v>192</v>
      </c>
      <c r="G40" s="147" t="s">
        <v>191</v>
      </c>
      <c r="H40" s="147" t="s">
        <v>196</v>
      </c>
      <c r="I40" s="104" t="s">
        <v>80</v>
      </c>
      <c r="J40" s="189">
        <v>6.85</v>
      </c>
      <c r="K40" s="428"/>
      <c r="L40" s="431"/>
      <c r="M40" s="431"/>
      <c r="N40" s="54" t="str">
        <f t="shared" ref="N40:N42" si="4">IF(J40&gt;L$39,"EXCESSIVAMENTE ELEVADO",IF(J40&lt;M$39,"INEXEQUÍVEL","VÁLIDO"))</f>
        <v>VÁLIDO</v>
      </c>
      <c r="O40" s="83"/>
      <c r="P40" s="82"/>
      <c r="Q40" s="404"/>
      <c r="R40" s="404"/>
      <c r="T40" s="400" t="s">
        <v>62</v>
      </c>
      <c r="U40" s="401"/>
      <c r="V40" s="401"/>
      <c r="W40" s="401"/>
      <c r="X40" s="402"/>
      <c r="Y40" s="398" t="s">
        <v>66</v>
      </c>
      <c r="Z40" s="399"/>
    </row>
    <row r="41" spans="1:26" ht="60" customHeight="1" thickBot="1" x14ac:dyDescent="0.3">
      <c r="A41" s="420"/>
      <c r="B41" s="420"/>
      <c r="C41" s="422"/>
      <c r="D41" s="424"/>
      <c r="E41" s="426"/>
      <c r="F41" s="153" t="s">
        <v>193</v>
      </c>
      <c r="G41" s="147" t="s">
        <v>133</v>
      </c>
      <c r="H41" s="147" t="s">
        <v>103</v>
      </c>
      <c r="I41" s="106" t="s">
        <v>80</v>
      </c>
      <c r="J41" s="189">
        <v>7.78</v>
      </c>
      <c r="K41" s="428"/>
      <c r="L41" s="431"/>
      <c r="M41" s="431"/>
      <c r="N41" s="54" t="str">
        <f t="shared" si="4"/>
        <v>VÁLIDO</v>
      </c>
      <c r="O41" s="83"/>
      <c r="P41" s="82"/>
      <c r="Q41" s="404"/>
      <c r="R41" s="404"/>
      <c r="T41" s="74" t="s">
        <v>4</v>
      </c>
      <c r="U41" s="75" t="s">
        <v>63</v>
      </c>
      <c r="V41" s="76" t="s">
        <v>64</v>
      </c>
      <c r="W41" s="75" t="s">
        <v>65</v>
      </c>
      <c r="X41" s="77" t="s">
        <v>15</v>
      </c>
      <c r="Y41" s="78">
        <v>0.25</v>
      </c>
      <c r="Z41" s="79">
        <v>0.75</v>
      </c>
    </row>
    <row r="42" spans="1:26" ht="60" customHeight="1" x14ac:dyDescent="0.25">
      <c r="A42" s="420"/>
      <c r="B42" s="420"/>
      <c r="C42" s="422"/>
      <c r="D42" s="424"/>
      <c r="E42" s="426"/>
      <c r="F42" s="139" t="s">
        <v>91</v>
      </c>
      <c r="G42" s="140" t="s">
        <v>85</v>
      </c>
      <c r="H42" s="146" t="s">
        <v>511</v>
      </c>
      <c r="I42" s="106" t="s">
        <v>79</v>
      </c>
      <c r="J42" s="189">
        <v>8.34</v>
      </c>
      <c r="K42" s="428"/>
      <c r="L42" s="431"/>
      <c r="M42" s="431"/>
      <c r="N42" s="54" t="str">
        <f t="shared" si="4"/>
        <v>VÁLIDO</v>
      </c>
      <c r="O42" s="83"/>
      <c r="P42" s="82"/>
      <c r="Q42" s="404"/>
      <c r="R42" s="404"/>
      <c r="T42" s="130"/>
      <c r="U42" s="131"/>
      <c r="V42" s="132"/>
      <c r="W42" s="131"/>
      <c r="X42" s="133"/>
      <c r="Y42" s="78"/>
      <c r="Z42" s="79"/>
    </row>
    <row r="43" spans="1:26" ht="60" customHeight="1" thickBot="1" x14ac:dyDescent="0.3">
      <c r="A43" s="420"/>
      <c r="B43" s="420"/>
      <c r="C43" s="422"/>
      <c r="D43" s="424"/>
      <c r="E43" s="426"/>
      <c r="F43" s="169" t="s">
        <v>194</v>
      </c>
      <c r="G43" s="155" t="s">
        <v>191</v>
      </c>
      <c r="H43" s="147" t="s">
        <v>197</v>
      </c>
      <c r="I43" s="124" t="s">
        <v>491</v>
      </c>
      <c r="J43" s="189">
        <v>8.0500000000000007</v>
      </c>
      <c r="K43" s="428"/>
      <c r="L43" s="431"/>
      <c r="M43" s="431"/>
      <c r="N43" s="54" t="str">
        <f>IF(J43&gt;L$39,"EXCESSIVAMENTE ELEVADO",IF(J43&lt;M$39,"INEXEQUÍVEL","VÁLIDO"))</f>
        <v>VÁLIDO</v>
      </c>
      <c r="O43" s="83"/>
      <c r="P43" s="82"/>
      <c r="Q43" s="405"/>
      <c r="R43" s="405"/>
      <c r="T43" s="67">
        <f>AVERAGE(J39:J43)</f>
        <v>7.5400000000000009</v>
      </c>
      <c r="U43" s="68">
        <f>_xlfn.STDEV.S(J39:J43)</f>
        <v>0.73712278488729432</v>
      </c>
      <c r="V43" s="69">
        <f>U43/T43</f>
        <v>9.7761642557996589E-2</v>
      </c>
      <c r="W43" s="70" t="str">
        <f>IF(V43&gt;25,"MEDIANA;","MÉDIA")</f>
        <v>MÉDIA</v>
      </c>
      <c r="X43" s="71">
        <f>MIN(J39:J43)</f>
        <v>6.68</v>
      </c>
      <c r="Y43" s="80" t="s">
        <v>70</v>
      </c>
      <c r="Z43" s="81" t="s">
        <v>71</v>
      </c>
    </row>
    <row r="44" spans="1:26" s="20" customFormat="1" ht="21.75" customHeight="1" thickBot="1" x14ac:dyDescent="0.3">
      <c r="A44" s="444"/>
      <c r="B44" s="445"/>
      <c r="C44" s="445"/>
      <c r="D44" s="445"/>
      <c r="E44" s="445"/>
      <c r="F44" s="446"/>
      <c r="G44" s="446"/>
      <c r="H44" s="446"/>
      <c r="I44" s="446"/>
      <c r="J44" s="446"/>
      <c r="K44" s="446"/>
      <c r="L44" s="446"/>
      <c r="M44" s="446"/>
      <c r="N44" s="446"/>
      <c r="O44" s="446"/>
      <c r="P44" s="446"/>
      <c r="Q44" s="445"/>
      <c r="R44" s="445"/>
      <c r="V44" s="40"/>
    </row>
    <row r="45" spans="1:26" ht="42" customHeight="1" x14ac:dyDescent="0.25">
      <c r="A45" s="419">
        <v>16</v>
      </c>
      <c r="B45" s="419"/>
      <c r="C45" s="421" t="s">
        <v>173</v>
      </c>
      <c r="D45" s="423" t="s">
        <v>55</v>
      </c>
      <c r="E45" s="425">
        <v>35</v>
      </c>
      <c r="F45" s="156" t="s">
        <v>198</v>
      </c>
      <c r="G45" s="158" t="s">
        <v>133</v>
      </c>
      <c r="H45" s="158" t="s">
        <v>103</v>
      </c>
      <c r="I45" s="106" t="s">
        <v>80</v>
      </c>
      <c r="J45" s="188">
        <v>2.4500000000000002</v>
      </c>
      <c r="K45" s="427">
        <f>AVERAGE(J45:J48)</f>
        <v>3.5949999999999998</v>
      </c>
      <c r="L45" s="430">
        <f>K45*1.25</f>
        <v>4.4937499999999995</v>
      </c>
      <c r="M45" s="430">
        <f>K45*0.75</f>
        <v>2.69625</v>
      </c>
      <c r="N45" s="86" t="str">
        <f>IF(J45&gt;L$45,"EXCESSIVAMENTE ELEVADO",IF(J45&lt;M$45,"INEXEQUÍVEL","VÁLIDO"))</f>
        <v>INEXEQUÍVEL</v>
      </c>
      <c r="O45" s="354">
        <f>J45/K45</f>
        <v>0.68150208623087627</v>
      </c>
      <c r="P45" s="363" t="s">
        <v>72</v>
      </c>
      <c r="Q45" s="403">
        <f>TRUNC(AVERAGE(J45:J48),2)</f>
        <v>3.59</v>
      </c>
      <c r="R45" s="403">
        <f>Q45*E45</f>
        <v>125.64999999999999</v>
      </c>
      <c r="T45" s="400" t="s">
        <v>62</v>
      </c>
      <c r="U45" s="401"/>
      <c r="V45" s="401"/>
      <c r="W45" s="401"/>
      <c r="X45" s="402"/>
      <c r="Y45" s="121" t="s">
        <v>66</v>
      </c>
      <c r="Z45" s="122"/>
    </row>
    <row r="46" spans="1:26" ht="42" customHeight="1" x14ac:dyDescent="0.25">
      <c r="A46" s="420"/>
      <c r="B46" s="420"/>
      <c r="C46" s="422"/>
      <c r="D46" s="424"/>
      <c r="E46" s="426"/>
      <c r="F46" s="153" t="s">
        <v>199</v>
      </c>
      <c r="G46" s="155" t="s">
        <v>133</v>
      </c>
      <c r="H46" s="147" t="s">
        <v>181</v>
      </c>
      <c r="I46" s="106" t="s">
        <v>80</v>
      </c>
      <c r="J46" s="189">
        <v>3.5</v>
      </c>
      <c r="K46" s="428"/>
      <c r="L46" s="431"/>
      <c r="M46" s="431"/>
      <c r="N46" s="86" t="str">
        <f>IF(J46&gt;L$45,"EXCESSIVAMENTE ELEVADO",IF(J46&lt;M$45,"INEXEQUÍVEL","VÁLIDO"))</f>
        <v>VÁLIDO</v>
      </c>
      <c r="O46" s="354"/>
      <c r="P46" s="47"/>
      <c r="Q46" s="404"/>
      <c r="R46" s="404"/>
      <c r="T46" s="74" t="s">
        <v>4</v>
      </c>
      <c r="U46" s="75" t="s">
        <v>63</v>
      </c>
      <c r="V46" s="76" t="s">
        <v>64</v>
      </c>
      <c r="W46" s="75" t="s">
        <v>65</v>
      </c>
      <c r="X46" s="77" t="s">
        <v>15</v>
      </c>
      <c r="Y46" s="78">
        <v>0.25</v>
      </c>
      <c r="Z46" s="79">
        <v>0.75</v>
      </c>
    </row>
    <row r="47" spans="1:26" ht="79.5" customHeight="1" x14ac:dyDescent="0.25">
      <c r="A47" s="420"/>
      <c r="B47" s="420"/>
      <c r="C47" s="422"/>
      <c r="D47" s="424"/>
      <c r="E47" s="426"/>
      <c r="F47" s="153" t="s">
        <v>200</v>
      </c>
      <c r="G47" s="155" t="s">
        <v>133</v>
      </c>
      <c r="H47" s="155" t="s">
        <v>492</v>
      </c>
      <c r="I47" s="106" t="s">
        <v>403</v>
      </c>
      <c r="J47" s="189">
        <v>3.9</v>
      </c>
      <c r="K47" s="428"/>
      <c r="L47" s="431"/>
      <c r="M47" s="431"/>
      <c r="N47" s="86" t="str">
        <f>IF(J47&gt;L$45,"EXCESSIVAMENTE ELEVADO",IF(J47&lt;M$45,"INEXEQUÍVEL","VÁLIDO"))</f>
        <v>VÁLIDO</v>
      </c>
      <c r="O47" s="354"/>
      <c r="P47" s="47"/>
      <c r="Q47" s="404"/>
      <c r="R47" s="404"/>
      <c r="T47" s="130"/>
      <c r="U47" s="131"/>
      <c r="V47" s="132"/>
      <c r="W47" s="131"/>
      <c r="X47" s="133"/>
      <c r="Y47" s="78"/>
      <c r="Z47" s="79"/>
    </row>
    <row r="48" spans="1:26" ht="52.9" customHeight="1" thickBot="1" x14ac:dyDescent="0.3">
      <c r="A48" s="420"/>
      <c r="B48" s="420"/>
      <c r="C48" s="422"/>
      <c r="D48" s="424"/>
      <c r="E48" s="426"/>
      <c r="F48" s="153" t="s">
        <v>201</v>
      </c>
      <c r="G48" s="147" t="s">
        <v>133</v>
      </c>
      <c r="H48" s="147" t="s">
        <v>103</v>
      </c>
      <c r="I48" s="102" t="s">
        <v>490</v>
      </c>
      <c r="J48" s="189">
        <v>4.53</v>
      </c>
      <c r="K48" s="428"/>
      <c r="L48" s="431"/>
      <c r="M48" s="431"/>
      <c r="N48" s="86" t="str">
        <f>IF(J48&gt;L$45,"EXCESSIVAMENTE ELEVADO",IF(J48&lt;M$45,"INEXEQUÍVEL","VÁLIDO"))</f>
        <v>EXCESSIVAMENTE ELEVADO</v>
      </c>
      <c r="O48" s="354">
        <f>(J48-K45)/K45</f>
        <v>0.26008344923504884</v>
      </c>
      <c r="P48" s="86" t="s">
        <v>538</v>
      </c>
      <c r="Q48" s="404"/>
      <c r="R48" s="404"/>
      <c r="T48" s="282">
        <f>AVERAGE(J45:J48)</f>
        <v>3.5949999999999998</v>
      </c>
      <c r="U48" s="68">
        <f>_xlfn.STDEV.S(J45:J48)</f>
        <v>0.87317428577193934</v>
      </c>
      <c r="V48" s="69">
        <f>U48/T48</f>
        <v>0.24288575403948245</v>
      </c>
      <c r="W48" s="70" t="str">
        <f>IF(V48&gt;25,"MEDIANA;","MÉDIA")</f>
        <v>MÉDIA</v>
      </c>
      <c r="X48" s="71">
        <f>MIN(J45:J47)</f>
        <v>2.4500000000000002</v>
      </c>
      <c r="Y48" s="80" t="s">
        <v>70</v>
      </c>
      <c r="Z48" s="81" t="s">
        <v>71</v>
      </c>
    </row>
    <row r="49" spans="1:26" s="20" customFormat="1" ht="21.75" customHeight="1" thickBot="1" x14ac:dyDescent="0.3">
      <c r="A49" s="458"/>
      <c r="B49" s="446"/>
      <c r="C49" s="446"/>
      <c r="D49" s="446"/>
      <c r="E49" s="446"/>
      <c r="F49" s="446"/>
      <c r="G49" s="446"/>
      <c r="H49" s="446"/>
      <c r="I49" s="446"/>
      <c r="J49" s="446"/>
      <c r="K49" s="446"/>
      <c r="L49" s="446"/>
      <c r="M49" s="446"/>
      <c r="N49" s="446"/>
      <c r="O49" s="446"/>
      <c r="P49" s="446"/>
      <c r="Q49" s="446"/>
      <c r="R49" s="446"/>
      <c r="V49" s="40"/>
    </row>
    <row r="50" spans="1:26" ht="60.6" customHeight="1" x14ac:dyDescent="0.25">
      <c r="A50" s="419">
        <v>17</v>
      </c>
      <c r="B50" s="419"/>
      <c r="C50" s="421" t="s">
        <v>174</v>
      </c>
      <c r="D50" s="423" t="s">
        <v>55</v>
      </c>
      <c r="E50" s="425">
        <v>35</v>
      </c>
      <c r="F50" s="149" t="s">
        <v>202</v>
      </c>
      <c r="G50" s="150" t="s">
        <v>133</v>
      </c>
      <c r="H50" s="158" t="s">
        <v>181</v>
      </c>
      <c r="I50" s="106" t="s">
        <v>403</v>
      </c>
      <c r="J50" s="188">
        <v>3.5</v>
      </c>
      <c r="K50" s="427">
        <f>AVERAGE(J50:J54)</f>
        <v>4.2940000000000005</v>
      </c>
      <c r="L50" s="430">
        <f>K50*1.25</f>
        <v>5.3675000000000006</v>
      </c>
      <c r="M50" s="430">
        <f>K50*0.75</f>
        <v>3.2205000000000004</v>
      </c>
      <c r="N50" s="54" t="str">
        <f>IF(J50&gt;L$50,"EXCESSIVAMENTE ELEVADO",IF(J50&lt;M$50,"INEXEQUÍVEL","VÁLIDO"))</f>
        <v>VÁLIDO</v>
      </c>
      <c r="O50" s="83"/>
      <c r="P50" s="82"/>
      <c r="Q50" s="403">
        <f>TRUNC(AVERAGE(J50:J54),2)</f>
        <v>4.29</v>
      </c>
      <c r="R50" s="403">
        <f>Q50*E50</f>
        <v>150.15</v>
      </c>
      <c r="T50" s="400" t="s">
        <v>62</v>
      </c>
      <c r="U50" s="401"/>
      <c r="V50" s="401"/>
      <c r="W50" s="401"/>
      <c r="X50" s="402"/>
      <c r="Y50" s="121" t="s">
        <v>66</v>
      </c>
      <c r="Z50" s="122"/>
    </row>
    <row r="51" spans="1:26" ht="60.6" customHeight="1" x14ac:dyDescent="0.25">
      <c r="A51" s="420"/>
      <c r="B51" s="420"/>
      <c r="C51" s="422"/>
      <c r="D51" s="424"/>
      <c r="E51" s="426"/>
      <c r="F51" s="190" t="s">
        <v>203</v>
      </c>
      <c r="G51" s="191" t="s">
        <v>133</v>
      </c>
      <c r="H51" s="192" t="s">
        <v>402</v>
      </c>
      <c r="I51" s="106" t="s">
        <v>403</v>
      </c>
      <c r="J51" s="193">
        <v>3.79</v>
      </c>
      <c r="K51" s="428"/>
      <c r="L51" s="431"/>
      <c r="M51" s="431"/>
      <c r="N51" s="54" t="str">
        <f t="shared" ref="N51:N54" si="5">IF(J51&gt;L$50,"EXCESSIVAMENTE ELEVADO",IF(J51&lt;M$50,"INEXEQUÍVEL","VÁLIDO"))</f>
        <v>VÁLIDO</v>
      </c>
      <c r="O51" s="83"/>
      <c r="P51" s="82"/>
      <c r="Q51" s="404"/>
      <c r="R51" s="404"/>
      <c r="T51" s="74" t="s">
        <v>4</v>
      </c>
      <c r="U51" s="75" t="s">
        <v>63</v>
      </c>
      <c r="V51" s="76" t="s">
        <v>64</v>
      </c>
      <c r="W51" s="75" t="s">
        <v>65</v>
      </c>
      <c r="X51" s="77" t="s">
        <v>15</v>
      </c>
      <c r="Y51" s="78">
        <v>0.25</v>
      </c>
      <c r="Z51" s="79">
        <v>0.75</v>
      </c>
    </row>
    <row r="52" spans="1:26" ht="60.6" customHeight="1" thickBot="1" x14ac:dyDescent="0.3">
      <c r="A52" s="420"/>
      <c r="B52" s="420"/>
      <c r="C52" s="422"/>
      <c r="D52" s="424"/>
      <c r="E52" s="426"/>
      <c r="F52" s="151" t="s">
        <v>410</v>
      </c>
      <c r="G52" s="102" t="s">
        <v>133</v>
      </c>
      <c r="H52" s="147" t="s">
        <v>409</v>
      </c>
      <c r="I52" s="102" t="s">
        <v>80</v>
      </c>
      <c r="J52" s="112">
        <v>4.05</v>
      </c>
      <c r="K52" s="428"/>
      <c r="L52" s="431"/>
      <c r="M52" s="431"/>
      <c r="N52" s="54" t="str">
        <f t="shared" si="5"/>
        <v>VÁLIDO</v>
      </c>
      <c r="O52" s="83"/>
      <c r="P52" s="82"/>
      <c r="Q52" s="404"/>
      <c r="R52" s="404"/>
      <c r="T52" s="282">
        <f>AVERAGE(J50:J54)</f>
        <v>4.2940000000000005</v>
      </c>
      <c r="U52" s="68">
        <f>_xlfn.STDEV.S(J50:J54)</f>
        <v>0.73947954670835647</v>
      </c>
      <c r="V52" s="69">
        <f>U52/T52</f>
        <v>0.17221228381657111</v>
      </c>
      <c r="W52" s="70" t="str">
        <f>IF(V52&gt;25,"MEDIANA;","MÉDIA")</f>
        <v>MÉDIA</v>
      </c>
      <c r="X52" s="71">
        <f>MIN(J50:J54)</f>
        <v>3.5</v>
      </c>
      <c r="Y52" s="80" t="s">
        <v>70</v>
      </c>
      <c r="Z52" s="81" t="s">
        <v>71</v>
      </c>
    </row>
    <row r="53" spans="1:26" ht="43.9" customHeight="1" x14ac:dyDescent="0.25">
      <c r="A53" s="420"/>
      <c r="B53" s="420"/>
      <c r="C53" s="422"/>
      <c r="D53" s="424"/>
      <c r="E53" s="426"/>
      <c r="F53" s="113" t="s">
        <v>411</v>
      </c>
      <c r="G53" s="105" t="s">
        <v>133</v>
      </c>
      <c r="H53" s="147" t="s">
        <v>412</v>
      </c>
      <c r="I53" s="104" t="s">
        <v>80</v>
      </c>
      <c r="J53" s="100">
        <v>4.9000000000000004</v>
      </c>
      <c r="K53" s="428"/>
      <c r="L53" s="431"/>
      <c r="M53" s="431"/>
      <c r="N53" s="54" t="str">
        <f t="shared" si="5"/>
        <v>VÁLIDO</v>
      </c>
      <c r="O53" s="83"/>
      <c r="P53" s="82"/>
      <c r="Q53" s="404"/>
      <c r="R53" s="404"/>
    </row>
    <row r="54" spans="1:26" ht="43.9" customHeight="1" x14ac:dyDescent="0.25">
      <c r="A54" s="420"/>
      <c r="B54" s="420"/>
      <c r="C54" s="422"/>
      <c r="D54" s="424"/>
      <c r="E54" s="426"/>
      <c r="F54" s="151" t="s">
        <v>204</v>
      </c>
      <c r="G54" s="147" t="s">
        <v>133</v>
      </c>
      <c r="H54" s="147" t="s">
        <v>103</v>
      </c>
      <c r="I54" s="106" t="s">
        <v>80</v>
      </c>
      <c r="J54" s="189">
        <v>5.23</v>
      </c>
      <c r="K54" s="428"/>
      <c r="L54" s="431"/>
      <c r="M54" s="431"/>
      <c r="N54" s="54" t="str">
        <f t="shared" si="5"/>
        <v>VÁLIDO</v>
      </c>
      <c r="O54" s="83"/>
      <c r="P54" s="82"/>
      <c r="Q54" s="404"/>
      <c r="R54" s="404"/>
    </row>
    <row r="55" spans="1:26" s="20" customFormat="1" ht="21.75" customHeight="1" thickBot="1" x14ac:dyDescent="0.3">
      <c r="A55" s="458"/>
      <c r="B55" s="446"/>
      <c r="C55" s="446"/>
      <c r="D55" s="446"/>
      <c r="E55" s="446"/>
      <c r="F55" s="446"/>
      <c r="G55" s="446"/>
      <c r="H55" s="446"/>
      <c r="I55" s="446"/>
      <c r="J55" s="446"/>
      <c r="K55" s="446"/>
      <c r="L55" s="446"/>
      <c r="M55" s="446"/>
      <c r="N55" s="446"/>
      <c r="O55" s="446"/>
      <c r="P55" s="446"/>
      <c r="Q55" s="446"/>
      <c r="R55" s="446"/>
      <c r="V55" s="40"/>
    </row>
    <row r="56" spans="1:26" ht="61.9" customHeight="1" x14ac:dyDescent="0.25">
      <c r="A56" s="419">
        <v>18</v>
      </c>
      <c r="B56" s="419"/>
      <c r="C56" s="421" t="s">
        <v>175</v>
      </c>
      <c r="D56" s="423" t="s">
        <v>55</v>
      </c>
      <c r="E56" s="425">
        <v>35</v>
      </c>
      <c r="F56" s="151" t="s">
        <v>416</v>
      </c>
      <c r="G56" s="105" t="s">
        <v>386</v>
      </c>
      <c r="H56" s="147" t="s">
        <v>417</v>
      </c>
      <c r="I56" s="106" t="s">
        <v>79</v>
      </c>
      <c r="J56" s="189">
        <v>4.05</v>
      </c>
      <c r="K56" s="427">
        <f>AVERAGE(J56:J58)</f>
        <v>5.19</v>
      </c>
      <c r="L56" s="430">
        <f>K56*1.25</f>
        <v>6.4875000000000007</v>
      </c>
      <c r="M56" s="430">
        <f>K56*0.75</f>
        <v>3.8925000000000001</v>
      </c>
      <c r="N56" s="57" t="str">
        <f>IF(J56&gt;L$56,"EXCESSIVAMENTE ELEVADO",IF(J56&lt;M$56,"INEXEQUÍVEL","VÁLIDO"))</f>
        <v>VÁLIDO</v>
      </c>
      <c r="O56" s="52"/>
      <c r="P56" s="47"/>
      <c r="Q56" s="403">
        <f>TRUNC(AVERAGE(J56:J58),2)</f>
        <v>5.19</v>
      </c>
      <c r="R56" s="459">
        <f>Q56*E56</f>
        <v>181.65</v>
      </c>
      <c r="T56" s="400" t="s">
        <v>62</v>
      </c>
      <c r="U56" s="401"/>
      <c r="V56" s="401"/>
      <c r="W56" s="401"/>
      <c r="X56" s="402"/>
      <c r="Y56" s="121" t="s">
        <v>66</v>
      </c>
      <c r="Z56" s="122"/>
    </row>
    <row r="57" spans="1:26" ht="61.9" customHeight="1" x14ac:dyDescent="0.25">
      <c r="A57" s="420"/>
      <c r="B57" s="420"/>
      <c r="C57" s="422"/>
      <c r="D57" s="424"/>
      <c r="E57" s="426"/>
      <c r="F57" s="151" t="s">
        <v>414</v>
      </c>
      <c r="G57" s="105" t="s">
        <v>386</v>
      </c>
      <c r="H57" s="147" t="s">
        <v>415</v>
      </c>
      <c r="I57" s="104" t="s">
        <v>80</v>
      </c>
      <c r="J57" s="100">
        <v>5.55</v>
      </c>
      <c r="K57" s="428"/>
      <c r="L57" s="431"/>
      <c r="M57" s="431"/>
      <c r="N57" s="57" t="str">
        <f>IF(J57&gt;L$56,"EXCESSIVAMENTE ELEVADO",IF(J57&lt;M$56,"INEXEQUÍVEL","VÁLIDO"))</f>
        <v>VÁLIDO</v>
      </c>
      <c r="O57" s="52"/>
      <c r="P57" s="47"/>
      <c r="Q57" s="404"/>
      <c r="R57" s="460"/>
      <c r="T57" s="74" t="s">
        <v>4</v>
      </c>
      <c r="U57" s="75" t="s">
        <v>63</v>
      </c>
      <c r="V57" s="76" t="s">
        <v>64</v>
      </c>
      <c r="W57" s="75" t="s">
        <v>65</v>
      </c>
      <c r="X57" s="77" t="s">
        <v>15</v>
      </c>
      <c r="Y57" s="78">
        <v>0.25</v>
      </c>
      <c r="Z57" s="79">
        <v>0.75</v>
      </c>
    </row>
    <row r="58" spans="1:26" ht="61.9" customHeight="1" thickBot="1" x14ac:dyDescent="0.3">
      <c r="A58" s="420"/>
      <c r="B58" s="420"/>
      <c r="C58" s="422"/>
      <c r="D58" s="424"/>
      <c r="E58" s="426"/>
      <c r="F58" s="151" t="s">
        <v>413</v>
      </c>
      <c r="G58" s="102" t="s">
        <v>386</v>
      </c>
      <c r="H58" s="102" t="s">
        <v>402</v>
      </c>
      <c r="I58" s="102" t="s">
        <v>403</v>
      </c>
      <c r="J58" s="364">
        <v>5.97</v>
      </c>
      <c r="K58" s="428"/>
      <c r="L58" s="431"/>
      <c r="M58" s="431"/>
      <c r="N58" s="57" t="str">
        <f t="shared" ref="N58" si="6">IF(J58&gt;L$56,"EXCESSIVAMENTE ELEVADO",IF(J58&lt;M$56,"INEXEQUÍVEL","VÁLIDO"))</f>
        <v>VÁLIDO</v>
      </c>
      <c r="O58" s="52"/>
      <c r="P58" s="47"/>
      <c r="Q58" s="404"/>
      <c r="R58" s="460"/>
      <c r="T58" s="282">
        <f>AVERAGE(J56:J58)</f>
        <v>5.19</v>
      </c>
      <c r="U58" s="68">
        <f>_xlfn.STDEV.S(J56:J58)</f>
        <v>1.0093562304756427</v>
      </c>
      <c r="V58" s="69">
        <f>U58/T58</f>
        <v>0.1944809692631296</v>
      </c>
      <c r="W58" s="70" t="str">
        <f>IF(V58&gt;25,"MEDIANA;","MÉDIA")</f>
        <v>MÉDIA</v>
      </c>
      <c r="X58" s="71">
        <f>MIN(J56:J60)</f>
        <v>4.05</v>
      </c>
      <c r="Y58" s="80" t="s">
        <v>70</v>
      </c>
      <c r="Z58" s="81" t="s">
        <v>71</v>
      </c>
    </row>
    <row r="59" spans="1:26" s="20" customFormat="1" ht="21.75" customHeight="1" x14ac:dyDescent="0.25">
      <c r="A59" s="395" t="s">
        <v>67</v>
      </c>
      <c r="B59" s="396"/>
      <c r="C59" s="396"/>
      <c r="D59" s="396"/>
      <c r="E59" s="396"/>
      <c r="F59" s="396"/>
      <c r="G59" s="396"/>
      <c r="H59" s="396"/>
      <c r="I59" s="396"/>
      <c r="J59" s="396"/>
      <c r="K59" s="396"/>
      <c r="L59" s="396"/>
      <c r="M59" s="396"/>
      <c r="N59" s="396"/>
      <c r="O59" s="396"/>
      <c r="P59" s="396"/>
      <c r="Q59" s="397"/>
      <c r="R59" s="90">
        <f>SUM(R16,R22,R28,R33,R39,R45,R50,R56)</f>
        <v>1311.1000000000001</v>
      </c>
      <c r="V59" s="40"/>
    </row>
    <row r="65" spans="3:6" x14ac:dyDescent="0.25">
      <c r="C65" s="283" t="s">
        <v>483</v>
      </c>
      <c r="D65" s="283"/>
      <c r="E65" s="284"/>
      <c r="F65" s="285"/>
    </row>
    <row r="67" spans="3:6" x14ac:dyDescent="0.25">
      <c r="C67" t="s">
        <v>484</v>
      </c>
    </row>
  </sheetData>
  <mergeCells count="121">
    <mergeCell ref="T56:X56"/>
    <mergeCell ref="T45:X45"/>
    <mergeCell ref="A49:R49"/>
    <mergeCell ref="A50:A54"/>
    <mergeCell ref="A59:Q59"/>
    <mergeCell ref="M56:M58"/>
    <mergeCell ref="Q56:Q58"/>
    <mergeCell ref="R56:R58"/>
    <mergeCell ref="T50:X50"/>
    <mergeCell ref="A55:R55"/>
    <mergeCell ref="A56:A58"/>
    <mergeCell ref="B56:B58"/>
    <mergeCell ref="C56:C58"/>
    <mergeCell ref="D56:D58"/>
    <mergeCell ref="E56:E58"/>
    <mergeCell ref="K56:K58"/>
    <mergeCell ref="L56:L58"/>
    <mergeCell ref="K50:K54"/>
    <mergeCell ref="L50:L54"/>
    <mergeCell ref="M50:M54"/>
    <mergeCell ref="Q50:Q54"/>
    <mergeCell ref="R50:R54"/>
    <mergeCell ref="B50:B54"/>
    <mergeCell ref="C50:C54"/>
    <mergeCell ref="D50:D54"/>
    <mergeCell ref="E50:E54"/>
    <mergeCell ref="A44:R44"/>
    <mergeCell ref="A45:A48"/>
    <mergeCell ref="B45:B48"/>
    <mergeCell ref="C45:C48"/>
    <mergeCell ref="D45:D48"/>
    <mergeCell ref="E45:E48"/>
    <mergeCell ref="K45:K48"/>
    <mergeCell ref="L45:L48"/>
    <mergeCell ref="M45:M48"/>
    <mergeCell ref="Q45:Q48"/>
    <mergeCell ref="R45:R48"/>
    <mergeCell ref="L39:L43"/>
    <mergeCell ref="M39:M43"/>
    <mergeCell ref="Q39:Q43"/>
    <mergeCell ref="R39:R43"/>
    <mergeCell ref="T40:X40"/>
    <mergeCell ref="Y40:Z40"/>
    <mergeCell ref="R33:R37"/>
    <mergeCell ref="T33:X33"/>
    <mergeCell ref="Y33:Z33"/>
    <mergeCell ref="A38:R38"/>
    <mergeCell ref="A39:A43"/>
    <mergeCell ref="B39:B43"/>
    <mergeCell ref="C39:C43"/>
    <mergeCell ref="D39:D43"/>
    <mergeCell ref="E39:E43"/>
    <mergeCell ref="K39:K43"/>
    <mergeCell ref="A32:Q32"/>
    <mergeCell ref="A33:A37"/>
    <mergeCell ref="B33:B37"/>
    <mergeCell ref="C33:C37"/>
    <mergeCell ref="D33:D37"/>
    <mergeCell ref="E33:E37"/>
    <mergeCell ref="K33:K37"/>
    <mergeCell ref="L33:L37"/>
    <mergeCell ref="M33:M37"/>
    <mergeCell ref="Q33:Q37"/>
    <mergeCell ref="T28:X28"/>
    <mergeCell ref="T22:X24"/>
    <mergeCell ref="A27:Q27"/>
    <mergeCell ref="A28:A31"/>
    <mergeCell ref="B28:B31"/>
    <mergeCell ref="C28:C31"/>
    <mergeCell ref="D28:D31"/>
    <mergeCell ref="E28:E31"/>
    <mergeCell ref="A21:Q21"/>
    <mergeCell ref="K28:K31"/>
    <mergeCell ref="L28:L31"/>
    <mergeCell ref="M28:M31"/>
    <mergeCell ref="Q28:Q31"/>
    <mergeCell ref="R28:R31"/>
    <mergeCell ref="R22:R26"/>
    <mergeCell ref="AB21:AK21"/>
    <mergeCell ref="A22:A26"/>
    <mergeCell ref="B22:B26"/>
    <mergeCell ref="C22:C26"/>
    <mergeCell ref="D22:D26"/>
    <mergeCell ref="E22:E26"/>
    <mergeCell ref="K22:K26"/>
    <mergeCell ref="L22:L26"/>
    <mergeCell ref="M22:M26"/>
    <mergeCell ref="Q22:Q26"/>
    <mergeCell ref="Y22:Z24"/>
    <mergeCell ref="M16:M20"/>
    <mergeCell ref="Q16:Q20"/>
    <mergeCell ref="R16:R20"/>
    <mergeCell ref="AC16:AJ16"/>
    <mergeCell ref="T16:X16"/>
    <mergeCell ref="Y16:Z16"/>
    <mergeCell ref="N14:N15"/>
    <mergeCell ref="O14:P15"/>
    <mergeCell ref="Q14:R14"/>
    <mergeCell ref="M14:M15"/>
    <mergeCell ref="A16:A20"/>
    <mergeCell ref="B16:B20"/>
    <mergeCell ref="C16:C20"/>
    <mergeCell ref="D16:D20"/>
    <mergeCell ref="E16:E20"/>
    <mergeCell ref="K16:K20"/>
    <mergeCell ref="L16:L20"/>
    <mergeCell ref="H14:H15"/>
    <mergeCell ref="I14:I15"/>
    <mergeCell ref="J14:J15"/>
    <mergeCell ref="K14:K15"/>
    <mergeCell ref="L14:L15"/>
    <mergeCell ref="A7:Q7"/>
    <mergeCell ref="A11:R11"/>
    <mergeCell ref="AC13:AJ13"/>
    <mergeCell ref="A14:A15"/>
    <mergeCell ref="B14:B15"/>
    <mergeCell ref="C14:C15"/>
    <mergeCell ref="D14:D15"/>
    <mergeCell ref="E14:E15"/>
    <mergeCell ref="F14:F15"/>
    <mergeCell ref="G14:G15"/>
  </mergeCells>
  <conditionalFormatting sqref="N16:N20">
    <cfRule type="aboveAverage" dxfId="1821" priority="8715" aboveAverage="0"/>
  </conditionalFormatting>
  <conditionalFormatting sqref="N22:N26">
    <cfRule type="aboveAverage" dxfId="1820" priority="717" aboveAverage="0"/>
    <cfRule type="containsText" dxfId="1819" priority="715" operator="containsText" text="Válido">
      <formula>NOT(ISERROR(SEARCH("Válido",N22)))</formula>
    </cfRule>
    <cfRule type="containsText" dxfId="1818" priority="716" operator="containsText" text="Inexequível">
      <formula>NOT(ISERROR(SEARCH("Inexequível",N22)))</formula>
    </cfRule>
  </conditionalFormatting>
  <conditionalFormatting sqref="N28:N31">
    <cfRule type="aboveAverage" dxfId="1817" priority="8579" aboveAverage="0"/>
    <cfRule type="containsText" dxfId="1816" priority="8578" operator="containsText" text="Inexequível">
      <formula>NOT(ISERROR(SEARCH("Inexequível",N28)))</formula>
    </cfRule>
    <cfRule type="containsText" dxfId="1815" priority="8577" operator="containsText" text="Válido">
      <formula>NOT(ISERROR(SEARCH("Válido",N28)))</formula>
    </cfRule>
    <cfRule type="containsText" priority="8576" operator="containsText" text="Excessivamente elevado">
      <formula>NOT(ISERROR(SEARCH("Excessivamente elevado",N28)))</formula>
    </cfRule>
  </conditionalFormatting>
  <conditionalFormatting sqref="N30:N31 N16:O20 N33:N37">
    <cfRule type="cellIs" dxfId="1814" priority="667" operator="greaterThan">
      <formula>"J&amp;25"</formula>
    </cfRule>
  </conditionalFormatting>
  <conditionalFormatting sqref="N30:N31 N28:O29">
    <cfRule type="cellIs" dxfId="1813" priority="658" operator="greaterThan">
      <formula>"J$25"</formula>
    </cfRule>
  </conditionalFormatting>
  <conditionalFormatting sqref="N30:N31 O16:O20 O22 O23:P25 N6:P6 N10:P10 N12:P13 N14:N20 N22:N26 N33:N37">
    <cfRule type="containsText" dxfId="1812" priority="665" operator="containsText" text="Excessivamente elevado">
      <formula>NOT(ISERROR(SEARCH("Excessivamente elevado",N6)))</formula>
    </cfRule>
  </conditionalFormatting>
  <conditionalFormatting sqref="N30:N31">
    <cfRule type="containsText" dxfId="1811" priority="654" operator="containsText" text="Excessivamente elevado">
      <formula>NOT(ISERROR(SEARCH("Excessivamente elevado",N30)))</formula>
    </cfRule>
    <cfRule type="cellIs" dxfId="1810" priority="655" operator="lessThan">
      <formula>"K$25"</formula>
    </cfRule>
    <cfRule type="cellIs" dxfId="1809" priority="656" operator="greaterThan">
      <formula>"J&amp;25"</formula>
    </cfRule>
  </conditionalFormatting>
  <conditionalFormatting sqref="N33:N37">
    <cfRule type="aboveAverage" dxfId="1808" priority="8583" aboveAverage="0"/>
    <cfRule type="containsText" dxfId="1807" priority="8582" operator="containsText" text="Inexequível">
      <formula>NOT(ISERROR(SEARCH("Inexequível",N33)))</formula>
    </cfRule>
    <cfRule type="containsText" dxfId="1806" priority="8581" operator="containsText" text="Válido">
      <formula>NOT(ISERROR(SEARCH("Válido",N33)))</formula>
    </cfRule>
    <cfRule type="containsText" priority="8580" operator="containsText" text="Excessivamente elevado">
      <formula>NOT(ISERROR(SEARCH("Excessivamente elevado",N33)))</formula>
    </cfRule>
  </conditionalFormatting>
  <conditionalFormatting sqref="N39:N43">
    <cfRule type="cellIs" dxfId="1805" priority="653" operator="greaterThan">
      <formula>"J$25"</formula>
    </cfRule>
    <cfRule type="aboveAverage" dxfId="1804" priority="721" aboveAverage="0"/>
    <cfRule type="cellIs" dxfId="1803" priority="651" operator="greaterThan">
      <formula>"J&amp;25"</formula>
    </cfRule>
    <cfRule type="cellIs" dxfId="1802" priority="650" operator="lessThan">
      <formula>"K$25"</formula>
    </cfRule>
    <cfRule type="containsText" dxfId="1801" priority="649" operator="containsText" text="Excessivamente elevado">
      <formula>NOT(ISERROR(SEARCH("Excessivamente elevado",N39)))</formula>
    </cfRule>
    <cfRule type="containsText" priority="718" operator="containsText" text="Excessivamente elevado">
      <formula>NOT(ISERROR(SEARCH("Excessivamente elevado",N39)))</formula>
    </cfRule>
    <cfRule type="containsText" dxfId="1800" priority="720" operator="containsText" text="Inexequível">
      <formula>NOT(ISERROR(SEARCH("Inexequível",N39)))</formula>
    </cfRule>
    <cfRule type="containsText" dxfId="1799" priority="719" operator="containsText" text="Válido">
      <formula>NOT(ISERROR(SEARCH("Válido",N39)))</formula>
    </cfRule>
  </conditionalFormatting>
  <conditionalFormatting sqref="N45:N48">
    <cfRule type="aboveAverage" dxfId="1798" priority="8575" aboveAverage="0"/>
  </conditionalFormatting>
  <conditionalFormatting sqref="N50:N54">
    <cfRule type="cellIs" dxfId="1797" priority="610" operator="lessThan">
      <formula>"K$25"</formula>
    </cfRule>
    <cfRule type="containsText" dxfId="1796" priority="609" operator="containsText" text="Excessivamente elevado">
      <formula>NOT(ISERROR(SEARCH("Excessivamente elevado",N50)))</formula>
    </cfRule>
    <cfRule type="containsText" dxfId="1795" priority="8533" operator="containsText" text="Válido">
      <formula>NOT(ISERROR(SEARCH("Válido",N50)))</formula>
    </cfRule>
    <cfRule type="containsText" priority="8532" operator="containsText" text="Excessivamente elevado">
      <formula>NOT(ISERROR(SEARCH("Excessivamente elevado",N50)))</formula>
    </cfRule>
    <cfRule type="aboveAverage" dxfId="1794" priority="8535" aboveAverage="0"/>
    <cfRule type="containsText" dxfId="1793" priority="8534" operator="containsText" text="Inexequível">
      <formula>NOT(ISERROR(SEARCH("Inexequível",N50)))</formula>
    </cfRule>
    <cfRule type="cellIs" dxfId="1792" priority="613" operator="greaterThan">
      <formula>"J$25"</formula>
    </cfRule>
    <cfRule type="cellIs" dxfId="1791" priority="611" operator="greaterThan">
      <formula>"J&amp;25"</formula>
    </cfRule>
  </conditionalFormatting>
  <conditionalFormatting sqref="N56:N58">
    <cfRule type="aboveAverage" dxfId="1790" priority="9025" aboveAverage="0"/>
  </conditionalFormatting>
  <conditionalFormatting sqref="N16:O20 N30:N31 N33:N37 O22:O25 N22:N26">
    <cfRule type="cellIs" dxfId="1789" priority="669" operator="greaterThan">
      <formula>"J$25"</formula>
    </cfRule>
  </conditionalFormatting>
  <conditionalFormatting sqref="N16:O20 O22:O25 N22:N26 O23:P25 N30:N31 N33:N37">
    <cfRule type="cellIs" dxfId="1788" priority="666" operator="lessThan">
      <formula>"K$25"</formula>
    </cfRule>
  </conditionalFormatting>
  <conditionalFormatting sqref="N16:O20">
    <cfRule type="containsText" dxfId="1787" priority="8710" operator="containsText" text="Inexequível">
      <formula>NOT(ISERROR(SEARCH("Inexequível",N16)))</formula>
    </cfRule>
    <cfRule type="containsText" priority="8708" operator="containsText" text="Excessivamente elevado">
      <formula>NOT(ISERROR(SEARCH("Excessivamente elevado",N16)))</formula>
    </cfRule>
    <cfRule type="containsText" dxfId="1786" priority="8709" operator="containsText" text="Válido">
      <formula>NOT(ISERROR(SEARCH("Válido",N16)))</formula>
    </cfRule>
  </conditionalFormatting>
  <conditionalFormatting sqref="N45:O48">
    <cfRule type="containsText" dxfId="1785" priority="114" operator="containsText" text="Inexequível">
      <formula>NOT(ISERROR(SEARCH("Inexequível",N45)))</formula>
    </cfRule>
    <cfRule type="cellIs" dxfId="1784" priority="111" operator="greaterThan">
      <formula>"J$25"</formula>
    </cfRule>
    <cfRule type="containsText" dxfId="1783" priority="113" operator="containsText" text="Válido">
      <formula>NOT(ISERROR(SEARCH("Válido",N45)))</formula>
    </cfRule>
    <cfRule type="containsText" dxfId="1782" priority="107" operator="containsText" text="Excessivamente elevado">
      <formula>NOT(ISERROR(SEARCH("Excessivamente elevado",N45)))</formula>
    </cfRule>
    <cfRule type="cellIs" dxfId="1781" priority="108" operator="lessThan">
      <formula>"K$25"</formula>
    </cfRule>
  </conditionalFormatting>
  <conditionalFormatting sqref="N56:O58">
    <cfRule type="cellIs" dxfId="1780" priority="534" operator="greaterThan">
      <formula>"J$25"</formula>
    </cfRule>
  </conditionalFormatting>
  <conditionalFormatting sqref="N21:P21">
    <cfRule type="containsText" dxfId="1779" priority="663" operator="containsText" text="Excessivamente elevado">
      <formula>NOT(ISERROR(SEARCH("Excessivamente elevado",N21)))</formula>
    </cfRule>
  </conditionalFormatting>
  <conditionalFormatting sqref="N22:P26">
    <cfRule type="containsText" priority="33" operator="containsText" text="Excessivamente elevado">
      <formula>NOT(ISERROR(SEARCH("Excessivamente elevado",N22)))</formula>
    </cfRule>
    <cfRule type="cellIs" dxfId="1778" priority="30" operator="greaterThan">
      <formula>"J&amp;25"</formula>
    </cfRule>
  </conditionalFormatting>
  <conditionalFormatting sqref="N27:P29">
    <cfRule type="containsText" dxfId="1777" priority="482" operator="containsText" text="Excessivamente elevado">
      <formula>NOT(ISERROR(SEARCH("Excessivamente elevado",N27)))</formula>
    </cfRule>
  </conditionalFormatting>
  <conditionalFormatting sqref="N28:P29">
    <cfRule type="cellIs" dxfId="1776" priority="588" operator="greaterThan">
      <formula>"J&amp;25"</formula>
    </cfRule>
    <cfRule type="cellIs" dxfId="1775" priority="587" operator="lessThan">
      <formula>"K$25"</formula>
    </cfRule>
  </conditionalFormatting>
  <conditionalFormatting sqref="N32:P32">
    <cfRule type="containsText" dxfId="1774" priority="481" operator="containsText" text="Excessivamente elevado">
      <formula>NOT(ISERROR(SEARCH("Excessivamente elevado",N32)))</formula>
    </cfRule>
  </conditionalFormatting>
  <conditionalFormatting sqref="N45:P48">
    <cfRule type="containsText" priority="6" operator="containsText" text="Excessivamente elevado">
      <formula>NOT(ISERROR(SEARCH("Excessivamente elevado",N45)))</formula>
    </cfRule>
    <cfRule type="cellIs" dxfId="1773" priority="3" operator="greaterThan">
      <formula>"J&amp;25"</formula>
    </cfRule>
  </conditionalFormatting>
  <conditionalFormatting sqref="N56:P58">
    <cfRule type="containsText" dxfId="1772" priority="9011" operator="containsText" text="Válido">
      <formula>NOT(ISERROR(SEARCH("Válido",N56)))</formula>
    </cfRule>
    <cfRule type="containsText" priority="9010" operator="containsText" text="Excessivamente elevado">
      <formula>NOT(ISERROR(SEARCH("Excessivamente elevado",N56)))</formula>
    </cfRule>
    <cfRule type="containsText" dxfId="1771" priority="523" operator="containsText" text="Excessivamente elevado">
      <formula>NOT(ISERROR(SEARCH("Excessivamente elevado",N56)))</formula>
    </cfRule>
    <cfRule type="cellIs" dxfId="1770" priority="518" operator="greaterThan">
      <formula>"J&amp;25"</formula>
    </cfRule>
    <cfRule type="containsText" dxfId="1769" priority="9012" operator="containsText" text="Inexequível">
      <formula>NOT(ISERROR(SEARCH("Inexequível",N56)))</formula>
    </cfRule>
    <cfRule type="cellIs" dxfId="1768" priority="524" operator="lessThan">
      <formula>"K$25"</formula>
    </cfRule>
  </conditionalFormatting>
  <conditionalFormatting sqref="N59:P1048576">
    <cfRule type="containsText" dxfId="1767" priority="216" operator="containsText" text="Excessivamente elevado">
      <formula>NOT(ISERROR(SEARCH("Excessivamente elevado",N59)))</formula>
    </cfRule>
  </conditionalFormatting>
  <conditionalFormatting sqref="O14">
    <cfRule type="containsText" dxfId="1766" priority="664" operator="containsText" text="Excessivamente elevado">
      <formula>NOT(ISERROR(SEARCH("Excessivamente elevado",O14)))</formula>
    </cfRule>
  </conditionalFormatting>
  <conditionalFormatting sqref="O16:O20">
    <cfRule type="aboveAverage" dxfId="1765" priority="8711" aboveAverage="0"/>
  </conditionalFormatting>
  <conditionalFormatting sqref="O22">
    <cfRule type="aboveAverage" dxfId="1764" priority="175" aboveAverage="0"/>
  </conditionalFormatting>
  <conditionalFormatting sqref="O22:O25 O16:O20">
    <cfRule type="cellIs" dxfId="1763" priority="593" operator="between">
      <formula>75</formula>
      <formula>100</formula>
    </cfRule>
  </conditionalFormatting>
  <conditionalFormatting sqref="O22:O25">
    <cfRule type="containsText" dxfId="1762" priority="711" operator="containsText" text="Válido">
      <formula>NOT(ISERROR(SEARCH("Válido",O22)))</formula>
    </cfRule>
    <cfRule type="containsText" dxfId="1761" priority="712" operator="containsText" text="Inexequível">
      <formula>NOT(ISERROR(SEARCH("Inexequível",O22)))</formula>
    </cfRule>
    <cfRule type="aboveAverage" dxfId="1760" priority="713" aboveAverage="0"/>
  </conditionalFormatting>
  <conditionalFormatting sqref="O26">
    <cfRule type="cellIs" dxfId="1759" priority="162" operator="between">
      <formula>75</formula>
      <formula>100</formula>
    </cfRule>
    <cfRule type="containsText" dxfId="1758" priority="170" operator="containsText" text="Inexequível">
      <formula>NOT(ISERROR(SEARCH("Inexequível",O26)))</formula>
    </cfRule>
    <cfRule type="aboveAverage" dxfId="1757" priority="161" aboveAverage="0"/>
    <cfRule type="containsText" dxfId="1756" priority="169" operator="containsText" text="Válido">
      <formula>NOT(ISERROR(SEARCH("Válido",O26)))</formula>
    </cfRule>
    <cfRule type="containsText" dxfId="1755" priority="163" operator="containsText" text="Excessivamente elevado">
      <formula>NOT(ISERROR(SEARCH("Excessivamente elevado",O26)))</formula>
    </cfRule>
    <cfRule type="cellIs" dxfId="1754" priority="164" operator="lessThan">
      <formula>"K$25"</formula>
    </cfRule>
    <cfRule type="cellIs" dxfId="1753" priority="167" operator="greaterThan">
      <formula>"J$25"</formula>
    </cfRule>
    <cfRule type="aboveAverage" dxfId="1752" priority="171" aboveAverage="0"/>
  </conditionalFormatting>
  <conditionalFormatting sqref="O28:O29">
    <cfRule type="containsText" dxfId="1751" priority="660" operator="containsText" text="Válido">
      <formula>NOT(ISERROR(SEARCH("Válido",O28)))</formula>
    </cfRule>
    <cfRule type="aboveAverage" dxfId="1750" priority="662" aboveAverage="0"/>
    <cfRule type="containsText" dxfId="1749" priority="661" operator="containsText" text="Inexequível">
      <formula>NOT(ISERROR(SEARCH("Inexequível",O28)))</formula>
    </cfRule>
  </conditionalFormatting>
  <conditionalFormatting sqref="O31">
    <cfRule type="containsText" dxfId="1748" priority="155" operator="containsText" text="Válido">
      <formula>NOT(ISERROR(SEARCH("Válido",O31)))</formula>
    </cfRule>
    <cfRule type="cellIs" dxfId="1747" priority="153" operator="greaterThan">
      <formula>"J$25"</formula>
    </cfRule>
    <cfRule type="cellIs" dxfId="1746" priority="148" operator="between">
      <formula>75</formula>
      <formula>100</formula>
    </cfRule>
    <cfRule type="containsText" dxfId="1745" priority="156" operator="containsText" text="Inexequível">
      <formula>NOT(ISERROR(SEARCH("Inexequível",O31)))</formula>
    </cfRule>
    <cfRule type="cellIs" dxfId="1744" priority="150" operator="lessThan">
      <formula>"K$25"</formula>
    </cfRule>
    <cfRule type="containsText" dxfId="1743" priority="149" operator="containsText" text="Excessivamente elevado">
      <formula>NOT(ISERROR(SEARCH("Excessivamente elevado",O31)))</formula>
    </cfRule>
    <cfRule type="aboveAverage" dxfId="1742" priority="157" aboveAverage="0"/>
    <cfRule type="aboveAverage" dxfId="1741" priority="147" aboveAverage="0"/>
  </conditionalFormatting>
  <conditionalFormatting sqref="O33">
    <cfRule type="containsText" dxfId="1740" priority="141" operator="containsText" text="Válido">
      <formula>NOT(ISERROR(SEARCH("Válido",O33)))</formula>
    </cfRule>
    <cfRule type="containsText" dxfId="1739" priority="142" operator="containsText" text="Inexequível">
      <formula>NOT(ISERROR(SEARCH("Inexequível",O33)))</formula>
    </cfRule>
    <cfRule type="containsText" dxfId="1738" priority="135" operator="containsText" text="Excessivamente elevado">
      <formula>NOT(ISERROR(SEARCH("Excessivamente elevado",O33)))</formula>
    </cfRule>
    <cfRule type="cellIs" dxfId="1737" priority="139" operator="greaterThan">
      <formula>"J$25"</formula>
    </cfRule>
    <cfRule type="cellIs" dxfId="1736" priority="136" operator="lessThan">
      <formula>"K$25"</formula>
    </cfRule>
    <cfRule type="aboveAverage" dxfId="1735" priority="143" aboveAverage="0"/>
    <cfRule type="aboveAverage" dxfId="1734" priority="133" aboveAverage="0"/>
    <cfRule type="cellIs" dxfId="1733" priority="134" operator="between">
      <formula>75</formula>
      <formula>100</formula>
    </cfRule>
  </conditionalFormatting>
  <conditionalFormatting sqref="O34">
    <cfRule type="cellIs" dxfId="1732" priority="639" operator="greaterThan">
      <formula>"J$25"</formula>
    </cfRule>
    <cfRule type="containsText" dxfId="1731" priority="641" operator="containsText" text="Válido">
      <formula>NOT(ISERROR(SEARCH("Válido",O34)))</formula>
    </cfRule>
    <cfRule type="containsText" dxfId="1730" priority="642" operator="containsText" text="Inexequível">
      <formula>NOT(ISERROR(SEARCH("Inexequível",O34)))</formula>
    </cfRule>
    <cfRule type="aboveAverage" dxfId="1729" priority="643" aboveAverage="0"/>
  </conditionalFormatting>
  <conditionalFormatting sqref="O37">
    <cfRule type="cellIs" dxfId="1728" priority="120" operator="between">
      <formula>75</formula>
      <formula>100</formula>
    </cfRule>
    <cfRule type="aboveAverage" dxfId="1727" priority="119" aboveAverage="0"/>
    <cfRule type="cellIs" dxfId="1726" priority="125" operator="greaterThan">
      <formula>"J$25"</formula>
    </cfRule>
    <cfRule type="containsText" dxfId="1725" priority="127" operator="containsText" text="Válido">
      <formula>NOT(ISERROR(SEARCH("Válido",O37)))</formula>
    </cfRule>
    <cfRule type="cellIs" dxfId="1724" priority="122" operator="lessThan">
      <formula>"K$25"</formula>
    </cfRule>
    <cfRule type="aboveAverage" dxfId="1723" priority="129" aboveAverage="0"/>
    <cfRule type="containsText" dxfId="1722" priority="128" operator="containsText" text="Inexequível">
      <formula>NOT(ISERROR(SEARCH("Inexequível",O37)))</formula>
    </cfRule>
    <cfRule type="containsText" dxfId="1721" priority="121" operator="containsText" text="Excessivamente elevado">
      <formula>NOT(ISERROR(SEARCH("Excessivamente elevado",O37)))</formula>
    </cfRule>
  </conditionalFormatting>
  <conditionalFormatting sqref="O39">
    <cfRule type="containsText" dxfId="1720" priority="583" operator="containsText" text="Válido">
      <formula>NOT(ISERROR(SEARCH("Válido",O39)))</formula>
    </cfRule>
    <cfRule type="cellIs" dxfId="1719" priority="581" operator="greaterThan">
      <formula>"J$25"</formula>
    </cfRule>
    <cfRule type="aboveAverage" dxfId="1718" priority="585" aboveAverage="0"/>
    <cfRule type="containsText" dxfId="1717" priority="584" operator="containsText" text="Inexequível">
      <formula>NOT(ISERROR(SEARCH("Inexequível",O39)))</formula>
    </cfRule>
  </conditionalFormatting>
  <conditionalFormatting sqref="O45:O48">
    <cfRule type="aboveAverage" dxfId="1716" priority="115" aboveAverage="0"/>
    <cfRule type="aboveAverage" dxfId="1715" priority="105" aboveAverage="0"/>
    <cfRule type="containsText" dxfId="1714" priority="104" operator="containsText" text="Inexequível">
      <formula>NOT(ISERROR(SEARCH("Inexequível",O45)))</formula>
    </cfRule>
    <cfRule type="containsText" dxfId="1713" priority="103" operator="containsText" text="Válido">
      <formula>NOT(ISERROR(SEARCH("Válido",O45)))</formula>
    </cfRule>
    <cfRule type="cellIs" dxfId="1712" priority="106" operator="between">
      <formula>75</formula>
      <formula>100</formula>
    </cfRule>
  </conditionalFormatting>
  <conditionalFormatting sqref="O56:O58">
    <cfRule type="aboveAverage" dxfId="1711" priority="9013" aboveAverage="0"/>
  </conditionalFormatting>
  <conditionalFormatting sqref="O22:P22">
    <cfRule type="containsText" dxfId="1710" priority="86" operator="containsText" text="Inexequível">
      <formula>NOT(ISERROR(SEARCH("Inexequível",O22)))</formula>
    </cfRule>
    <cfRule type="containsText" dxfId="1709" priority="85" operator="containsText" text="Válido">
      <formula>NOT(ISERROR(SEARCH("Válido",O22)))</formula>
    </cfRule>
  </conditionalFormatting>
  <conditionalFormatting sqref="O26:P26">
    <cfRule type="containsText" dxfId="1708" priority="35" operator="containsText" text="Inexequível">
      <formula>NOT(ISERROR(SEARCH("Inexequível",O26)))</formula>
    </cfRule>
    <cfRule type="containsText" dxfId="1707" priority="34" operator="containsText" text="Válido">
      <formula>NOT(ISERROR(SEARCH("Válido",O26)))</formula>
    </cfRule>
  </conditionalFormatting>
  <conditionalFormatting sqref="O28:P29">
    <cfRule type="containsText" priority="589" operator="containsText" text="Excessivamente elevado">
      <formula>NOT(ISERROR(SEARCH("Excessivamente elevado",O28)))</formula>
    </cfRule>
  </conditionalFormatting>
  <conditionalFormatting sqref="O31:P31">
    <cfRule type="containsText" dxfId="1706" priority="26" operator="containsText" text="Inexequível">
      <formula>NOT(ISERROR(SEARCH("Inexequível",O31)))</formula>
    </cfRule>
    <cfRule type="containsText" dxfId="1705" priority="25" operator="containsText" text="Válido">
      <formula>NOT(ISERROR(SEARCH("Válido",O31)))</formula>
    </cfRule>
    <cfRule type="containsText" priority="24" operator="containsText" text="Excessivamente elevado">
      <formula>NOT(ISERROR(SEARCH("Excessivamente elevado",O31)))</formula>
    </cfRule>
    <cfRule type="cellIs" dxfId="1704" priority="21" operator="greaterThan">
      <formula>"J&amp;25"</formula>
    </cfRule>
  </conditionalFormatting>
  <conditionalFormatting sqref="O33:P33">
    <cfRule type="containsText" dxfId="1703" priority="72" operator="containsText" text="Inexequível">
      <formula>NOT(ISERROR(SEARCH("Inexequível",O33)))</formula>
    </cfRule>
    <cfRule type="containsText" dxfId="1702" priority="71" operator="containsText" text="Válido">
      <formula>NOT(ISERROR(SEARCH("Válido",O33)))</formula>
    </cfRule>
  </conditionalFormatting>
  <conditionalFormatting sqref="O33:P34">
    <cfRule type="cellIs" dxfId="1701" priority="62" operator="greaterThan">
      <formula>"J&amp;25"</formula>
    </cfRule>
    <cfRule type="containsText" priority="63" operator="containsText" text="Excessivamente elevado">
      <formula>NOT(ISERROR(SEARCH("Excessivamente elevado",O33)))</formula>
    </cfRule>
  </conditionalFormatting>
  <conditionalFormatting sqref="O34:P34">
    <cfRule type="containsText" dxfId="1700" priority="628" operator="containsText" text="Excessivamente elevado">
      <formula>NOT(ISERROR(SEARCH("Excessivamente elevado",O34)))</formula>
    </cfRule>
    <cfRule type="cellIs" dxfId="1699" priority="629" operator="lessThan">
      <formula>"K$25"</formula>
    </cfRule>
  </conditionalFormatting>
  <conditionalFormatting sqref="O37:P37">
    <cfRule type="containsText" dxfId="1698" priority="17" operator="containsText" text="Inexequível">
      <formula>NOT(ISERROR(SEARCH("Inexequível",O37)))</formula>
    </cfRule>
    <cfRule type="containsText" dxfId="1697" priority="16" operator="containsText" text="Válido">
      <formula>NOT(ISERROR(SEARCH("Válido",O37)))</formula>
    </cfRule>
    <cfRule type="cellIs" dxfId="1696" priority="12" operator="greaterThan">
      <formula>"J&amp;25"</formula>
    </cfRule>
    <cfRule type="containsText" priority="15" operator="containsText" text="Excessivamente elevado">
      <formula>NOT(ISERROR(SEARCH("Excessivamente elevado",O37)))</formula>
    </cfRule>
  </conditionalFormatting>
  <conditionalFormatting sqref="O39:P39">
    <cfRule type="cellIs" dxfId="1695" priority="571" operator="lessThan">
      <formula>"K$25"</formula>
    </cfRule>
    <cfRule type="cellIs" dxfId="1694" priority="565" operator="greaterThan">
      <formula>"J&amp;25"</formula>
    </cfRule>
    <cfRule type="containsText" priority="566" operator="containsText" text="Excessivamente elevado">
      <formula>NOT(ISERROR(SEARCH("Excessivamente elevado",O39)))</formula>
    </cfRule>
    <cfRule type="containsText" dxfId="1693" priority="570" operator="containsText" text="Excessivamente elevado">
      <formula>NOT(ISERROR(SEARCH("Excessivamente elevado",O39)))</formula>
    </cfRule>
  </conditionalFormatting>
  <conditionalFormatting sqref="P16">
    <cfRule type="containsText" dxfId="1692" priority="88" operator="containsText" text="Excessivamente elevado">
      <formula>NOT(ISERROR(SEARCH("Excessivamente elevado",P16)))</formula>
    </cfRule>
    <cfRule type="cellIs" dxfId="1691" priority="89" operator="lessThan">
      <formula>"K$25"</formula>
    </cfRule>
    <cfRule type="aboveAverage" dxfId="1690" priority="101" aboveAverage="0"/>
    <cfRule type="containsText" dxfId="1689" priority="100" operator="containsText" text="Inexequível">
      <formula>NOT(ISERROR(SEARCH("Inexequível",P16)))</formula>
    </cfRule>
    <cfRule type="containsText" dxfId="1688" priority="99" operator="containsText" text="Válido">
      <formula>NOT(ISERROR(SEARCH("Válido",P16)))</formula>
    </cfRule>
    <cfRule type="cellIs" dxfId="1687" priority="96" operator="lessThan">
      <formula>"K$25"</formula>
    </cfRule>
    <cfRule type="containsText" priority="91" operator="containsText" text="Excessivamente elevado">
      <formula>NOT(ISERROR(SEARCH("Excessivamente elevado",P16)))</formula>
    </cfRule>
    <cfRule type="containsText" dxfId="1686" priority="95" operator="containsText" text="Excessivamente elevado">
      <formula>NOT(ISERROR(SEARCH("Excessivamente elevado",P16)))</formula>
    </cfRule>
    <cfRule type="aboveAverage" dxfId="1685" priority="94" aboveAverage="0"/>
    <cfRule type="containsText" dxfId="1684" priority="93" operator="containsText" text="Inexequível">
      <formula>NOT(ISERROR(SEARCH("Inexequível",P16)))</formula>
    </cfRule>
    <cfRule type="containsText" dxfId="1683" priority="92" operator="containsText" text="Válido">
      <formula>NOT(ISERROR(SEARCH("Válido",P16)))</formula>
    </cfRule>
    <cfRule type="cellIs" dxfId="1682" priority="90" operator="greaterThan">
      <formula>"J&amp;25"</formula>
    </cfRule>
  </conditionalFormatting>
  <conditionalFormatting sqref="P20">
    <cfRule type="containsText" priority="42" operator="containsText" text="Excessivamente elevado">
      <formula>NOT(ISERROR(SEARCH("Excessivamente elevado",P20)))</formula>
    </cfRule>
    <cfRule type="containsText" dxfId="1681" priority="43" operator="containsText" text="Válido">
      <formula>NOT(ISERROR(SEARCH("Válido",P20)))</formula>
    </cfRule>
    <cfRule type="aboveAverage" dxfId="1680" priority="45" aboveAverage="0"/>
    <cfRule type="containsText" dxfId="1679" priority="44" operator="containsText" text="Inexequível">
      <formula>NOT(ISERROR(SEARCH("Inexequível",P20)))</formula>
    </cfRule>
    <cfRule type="containsText" dxfId="1678" priority="37" operator="containsText" text="Excessivamente elevado">
      <formula>NOT(ISERROR(SEARCH("Excessivamente elevado",P20)))</formula>
    </cfRule>
    <cfRule type="cellIs" dxfId="1677" priority="38" operator="lessThan">
      <formula>"K$25"</formula>
    </cfRule>
    <cfRule type="cellIs" dxfId="1676" priority="39" operator="greaterThan">
      <formula>"J&amp;25"</formula>
    </cfRule>
    <cfRule type="cellIs" dxfId="1675" priority="41" operator="greaterThan">
      <formula>"J$25"</formula>
    </cfRule>
  </conditionalFormatting>
  <conditionalFormatting sqref="P22">
    <cfRule type="cellIs" dxfId="1674" priority="75" operator="lessThan">
      <formula>"K$25"</formula>
    </cfRule>
    <cfRule type="containsText" dxfId="1673" priority="74" operator="containsText" text="Excessivamente elevado">
      <formula>NOT(ISERROR(SEARCH("Excessivamente elevado",P22)))</formula>
    </cfRule>
    <cfRule type="aboveAverage" dxfId="1672" priority="87" aboveAverage="0"/>
    <cfRule type="cellIs" dxfId="1671" priority="82" operator="lessThan">
      <formula>"K$25"</formula>
    </cfRule>
    <cfRule type="containsText" dxfId="1670" priority="81" operator="containsText" text="Excessivamente elevado">
      <formula>NOT(ISERROR(SEARCH("Excessivamente elevado",P22)))</formula>
    </cfRule>
    <cfRule type="aboveAverage" dxfId="1669" priority="80" aboveAverage="0"/>
    <cfRule type="containsText" dxfId="1668" priority="79" operator="containsText" text="Inexequível">
      <formula>NOT(ISERROR(SEARCH("Inexequível",P22)))</formula>
    </cfRule>
    <cfRule type="containsText" dxfId="1667" priority="78" operator="containsText" text="Válido">
      <formula>NOT(ISERROR(SEARCH("Válido",P22)))</formula>
    </cfRule>
  </conditionalFormatting>
  <conditionalFormatting sqref="P23:P25">
    <cfRule type="aboveAverage" dxfId="1666" priority="709" aboveAverage="0"/>
    <cfRule type="containsText" dxfId="1665" priority="708" operator="containsText" text="Inexequível">
      <formula>NOT(ISERROR(SEARCH("Inexequível",P23)))</formula>
    </cfRule>
    <cfRule type="containsText" dxfId="1664" priority="707" operator="containsText" text="Válido">
      <formula>NOT(ISERROR(SEARCH("Válido",P23)))</formula>
    </cfRule>
  </conditionalFormatting>
  <conditionalFormatting sqref="P26">
    <cfRule type="cellIs" dxfId="1663" priority="32" operator="greaterThan">
      <formula>"J$25"</formula>
    </cfRule>
    <cfRule type="cellIs" dxfId="1662" priority="29" operator="lessThan">
      <formula>"K$25"</formula>
    </cfRule>
    <cfRule type="containsText" dxfId="1661" priority="28" operator="containsText" text="Excessivamente elevado">
      <formula>NOT(ISERROR(SEARCH("Excessivamente elevado",P26)))</formula>
    </cfRule>
    <cfRule type="aboveAverage" dxfId="1660" priority="36" aboveAverage="0"/>
  </conditionalFormatting>
  <conditionalFormatting sqref="P28:P29">
    <cfRule type="containsText" dxfId="1659" priority="591" operator="containsText" text="Inexequível">
      <formula>NOT(ISERROR(SEARCH("Inexequível",P28)))</formula>
    </cfRule>
    <cfRule type="aboveAverage" dxfId="1658" priority="592" aboveAverage="0"/>
    <cfRule type="containsText" dxfId="1657" priority="590" operator="containsText" text="Válido">
      <formula>NOT(ISERROR(SEARCH("Válido",P28)))</formula>
    </cfRule>
  </conditionalFormatting>
  <conditionalFormatting sqref="P31">
    <cfRule type="aboveAverage" dxfId="1656" priority="27" aboveAverage="0"/>
    <cfRule type="cellIs" dxfId="1655" priority="23" operator="greaterThan">
      <formula>"J$25"</formula>
    </cfRule>
    <cfRule type="cellIs" dxfId="1654" priority="20" operator="lessThan">
      <formula>"K$25"</formula>
    </cfRule>
    <cfRule type="containsText" dxfId="1653" priority="19" operator="containsText" text="Excessivamente elevado">
      <formula>NOT(ISERROR(SEARCH("Excessivamente elevado",P31)))</formula>
    </cfRule>
  </conditionalFormatting>
  <conditionalFormatting sqref="P33">
    <cfRule type="containsText" dxfId="1652" priority="65" operator="containsText" text="Inexequível">
      <formula>NOT(ISERROR(SEARCH("Inexequível",P33)))</formula>
    </cfRule>
    <cfRule type="aboveAverage" dxfId="1651" priority="73" aboveAverage="0"/>
    <cfRule type="aboveAverage" dxfId="1650" priority="66" aboveAverage="0"/>
    <cfRule type="containsText" dxfId="1649" priority="60" operator="containsText" text="Excessivamente elevado">
      <formula>NOT(ISERROR(SEARCH("Excessivamente elevado",P33)))</formula>
    </cfRule>
    <cfRule type="cellIs" dxfId="1648" priority="61" operator="lessThan">
      <formula>"K$25"</formula>
    </cfRule>
    <cfRule type="containsText" dxfId="1647" priority="64" operator="containsText" text="Válido">
      <formula>NOT(ISERROR(SEARCH("Válido",P33)))</formula>
    </cfRule>
  </conditionalFormatting>
  <conditionalFormatting sqref="P33:P34">
    <cfRule type="cellIs" dxfId="1646" priority="68" operator="lessThan">
      <formula>"K$25"</formula>
    </cfRule>
    <cfRule type="containsText" dxfId="1645" priority="67" operator="containsText" text="Excessivamente elevado">
      <formula>NOT(ISERROR(SEARCH("Excessivamente elevado",P33)))</formula>
    </cfRule>
  </conditionalFormatting>
  <conditionalFormatting sqref="P34">
    <cfRule type="containsText" dxfId="1644" priority="625" operator="containsText" text="Válido">
      <formula>NOT(ISERROR(SEARCH("Válido",P34)))</formula>
    </cfRule>
    <cfRule type="containsText" dxfId="1643" priority="626" operator="containsText" text="Inexequível">
      <formula>NOT(ISERROR(SEARCH("Inexequível",P34)))</formula>
    </cfRule>
    <cfRule type="aboveAverage" dxfId="1642" priority="627" aboveAverage="0"/>
    <cfRule type="containsText" dxfId="1641" priority="632" operator="containsText" text="Válido">
      <formula>NOT(ISERROR(SEARCH("Válido",P34)))</formula>
    </cfRule>
    <cfRule type="containsText" dxfId="1640" priority="633" operator="containsText" text="Inexequível">
      <formula>NOT(ISERROR(SEARCH("Inexequível",P34)))</formula>
    </cfRule>
    <cfRule type="aboveAverage" dxfId="1639" priority="634" aboveAverage="0"/>
  </conditionalFormatting>
  <conditionalFormatting sqref="P37">
    <cfRule type="containsText" dxfId="1638" priority="10" operator="containsText" text="Excessivamente elevado">
      <formula>NOT(ISERROR(SEARCH("Excessivamente elevado",P37)))</formula>
    </cfRule>
    <cfRule type="aboveAverage" dxfId="1637" priority="18" aboveAverage="0"/>
    <cfRule type="cellIs" dxfId="1636" priority="14" operator="greaterThan">
      <formula>"J$25"</formula>
    </cfRule>
    <cfRule type="cellIs" dxfId="1635" priority="11" operator="lessThan">
      <formula>"K$25"</formula>
    </cfRule>
  </conditionalFormatting>
  <conditionalFormatting sqref="P39">
    <cfRule type="containsText" dxfId="1634" priority="575" operator="containsText" text="Inexequível">
      <formula>NOT(ISERROR(SEARCH("Inexequível",P39)))</formula>
    </cfRule>
    <cfRule type="containsText" dxfId="1633" priority="567" operator="containsText" text="Válido">
      <formula>NOT(ISERROR(SEARCH("Válido",P39)))</formula>
    </cfRule>
    <cfRule type="containsText" dxfId="1632" priority="568" operator="containsText" text="Inexequível">
      <formula>NOT(ISERROR(SEARCH("Inexequível",P39)))</formula>
    </cfRule>
    <cfRule type="aboveAverage" dxfId="1631" priority="569" aboveAverage="0"/>
    <cfRule type="containsText" dxfId="1630" priority="574" operator="containsText" text="Válido">
      <formula>NOT(ISERROR(SEARCH("Válido",P39)))</formula>
    </cfRule>
    <cfRule type="aboveAverage" dxfId="1629" priority="576" aboveAverage="0"/>
    <cfRule type="containsText" dxfId="1628" priority="563" operator="containsText" text="Excessivamente elevado">
      <formula>NOT(ISERROR(SEARCH("Excessivamente elevado",P39)))</formula>
    </cfRule>
    <cfRule type="cellIs" dxfId="1627" priority="564" operator="lessThan">
      <formula>"K$25"</formula>
    </cfRule>
  </conditionalFormatting>
  <conditionalFormatting sqref="P45">
    <cfRule type="aboveAverage" dxfId="1626" priority="59" aboveAverage="0"/>
    <cfRule type="aboveAverage" dxfId="1625" priority="52" aboveAverage="0"/>
    <cfRule type="containsText" dxfId="1624" priority="51" operator="containsText" text="Inexequível">
      <formula>NOT(ISERROR(SEARCH("Inexequível",P45)))</formula>
    </cfRule>
    <cfRule type="containsText" dxfId="1623" priority="50" operator="containsText" text="Válido">
      <formula>NOT(ISERROR(SEARCH("Válido",P45)))</formula>
    </cfRule>
    <cfRule type="cellIs" dxfId="1622" priority="47" operator="lessThan">
      <formula>"K$25"</formula>
    </cfRule>
    <cfRule type="containsText" dxfId="1621" priority="46" operator="containsText" text="Excessivamente elevado">
      <formula>NOT(ISERROR(SEARCH("Excessivamente elevado",P45)))</formula>
    </cfRule>
  </conditionalFormatting>
  <conditionalFormatting sqref="P45:P47">
    <cfRule type="cellIs" dxfId="1620" priority="54" operator="lessThan">
      <formula>"K$25"</formula>
    </cfRule>
    <cfRule type="containsText" dxfId="1619" priority="53" operator="containsText" text="Excessivamente elevado">
      <formula>NOT(ISERROR(SEARCH("Excessivamente elevado",P45)))</formula>
    </cfRule>
    <cfRule type="containsText" dxfId="1618" priority="57" operator="containsText" text="Válido">
      <formula>NOT(ISERROR(SEARCH("Válido",P45)))</formula>
    </cfRule>
    <cfRule type="containsText" dxfId="1617" priority="58" operator="containsText" text="Inexequível">
      <formula>NOT(ISERROR(SEARCH("Inexequível",P45)))</formula>
    </cfRule>
  </conditionalFormatting>
  <conditionalFormatting sqref="P46:P47">
    <cfRule type="aboveAverage" dxfId="1616" priority="546" aboveAverage="0"/>
    <cfRule type="containsText" dxfId="1615" priority="547" operator="containsText" text="Excessivamente elevado">
      <formula>NOT(ISERROR(SEARCH("Excessivamente elevado",P46)))</formula>
    </cfRule>
    <cfRule type="cellIs" dxfId="1614" priority="548" operator="lessThan">
      <formula>"K$25"</formula>
    </cfRule>
    <cfRule type="aboveAverage" dxfId="1613" priority="553" aboveAverage="0"/>
    <cfRule type="containsText" dxfId="1612" priority="552" operator="containsText" text="Inexequível">
      <formula>NOT(ISERROR(SEARCH("Inexequível",P46)))</formula>
    </cfRule>
    <cfRule type="containsText" dxfId="1611" priority="551" operator="containsText" text="Válido">
      <formula>NOT(ISERROR(SEARCH("Válido",P46)))</formula>
    </cfRule>
  </conditionalFormatting>
  <conditionalFormatting sqref="P48">
    <cfRule type="cellIs" dxfId="1610" priority="2" operator="lessThan">
      <formula>"K$25"</formula>
    </cfRule>
    <cfRule type="cellIs" dxfId="1609" priority="5" operator="greaterThan">
      <formula>"J$25"</formula>
    </cfRule>
    <cfRule type="containsText" dxfId="1608" priority="7" operator="containsText" text="Válido">
      <formula>NOT(ISERROR(SEARCH("Válido",P48)))</formula>
    </cfRule>
    <cfRule type="containsText" dxfId="1607" priority="1" operator="containsText" text="Excessivamente elevado">
      <formula>NOT(ISERROR(SEARCH("Excessivamente elevado",P48)))</formula>
    </cfRule>
    <cfRule type="containsText" dxfId="1606" priority="8" operator="containsText" text="Inexequível">
      <formula>NOT(ISERROR(SEARCH("Inexequível",P48)))</formula>
    </cfRule>
    <cfRule type="aboveAverage" dxfId="1605" priority="9" aboveAverage="0"/>
  </conditionalFormatting>
  <conditionalFormatting sqref="P56:P58">
    <cfRule type="containsText" dxfId="1604" priority="516" operator="containsText" text="Excessivamente elevado">
      <formula>NOT(ISERROR(SEARCH("Excessivamente elevado",P56)))</formula>
    </cfRule>
    <cfRule type="cellIs" dxfId="1603" priority="517" operator="lessThan">
      <formula>"K$25"</formula>
    </cfRule>
    <cfRule type="aboveAverage" dxfId="1602" priority="9017" aboveAverage="0"/>
  </conditionalFormatting>
  <hyperlinks>
    <hyperlink ref="F34" r:id="rId1" xr:uid="{6C082528-3C65-4E91-A4D7-0CC590005703}"/>
  </hyperlinks>
  <pageMargins left="0.7" right="0.7" top="0.75" bottom="0.75" header="0.3" footer="0.3"/>
  <pageSetup paperSize="9" scale="65"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74F68-10C3-4A3C-A832-0F79A821E503}">
  <sheetPr>
    <tabColor theme="4" tint="-0.249977111117893"/>
  </sheetPr>
  <dimension ref="A1:AL28"/>
  <sheetViews>
    <sheetView showGridLines="0" topLeftCell="A10" zoomScale="80" zoomScaleNormal="80" workbookViewId="0">
      <selection activeCell="Q23" sqref="Q23:Q27"/>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4.28515625" style="13" customWidth="1"/>
    <col min="9" max="9" width="6.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thickBot="1" x14ac:dyDescent="0.3">
      <c r="A14" s="408" t="s">
        <v>30</v>
      </c>
      <c r="B14" s="409" t="s">
        <v>58</v>
      </c>
      <c r="C14" s="411" t="s">
        <v>31</v>
      </c>
      <c r="D14" s="411" t="s">
        <v>32</v>
      </c>
      <c r="E14" s="412" t="s">
        <v>82</v>
      </c>
      <c r="F14" s="411" t="s">
        <v>33</v>
      </c>
      <c r="G14" s="412" t="s">
        <v>34</v>
      </c>
      <c r="H14" s="411" t="s">
        <v>59</v>
      </c>
      <c r="I14" s="412" t="s">
        <v>35</v>
      </c>
      <c r="J14" s="437" t="s">
        <v>36</v>
      </c>
      <c r="K14" s="437" t="s">
        <v>4</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x14ac:dyDescent="0.25">
      <c r="A15" s="408"/>
      <c r="B15" s="410"/>
      <c r="C15" s="411"/>
      <c r="D15" s="411"/>
      <c r="E15" s="413"/>
      <c r="F15" s="411"/>
      <c r="G15" s="413"/>
      <c r="H15" s="411"/>
      <c r="I15" s="413"/>
      <c r="J15" s="437"/>
      <c r="K15" s="437"/>
      <c r="L15" s="415"/>
      <c r="M15" s="415"/>
      <c r="N15" s="415"/>
      <c r="O15" s="417"/>
      <c r="P15" s="417"/>
      <c r="Q15" s="99" t="s">
        <v>40</v>
      </c>
      <c r="R15" s="53" t="s">
        <v>69</v>
      </c>
      <c r="T15" s="400" t="s">
        <v>62</v>
      </c>
      <c r="U15" s="401"/>
      <c r="V15" s="401"/>
      <c r="W15" s="401"/>
      <c r="X15" s="402"/>
      <c r="Y15" s="398" t="s">
        <v>66</v>
      </c>
      <c r="Z15" s="399"/>
      <c r="AB15" s="30" t="s">
        <v>28</v>
      </c>
      <c r="AC15" s="30" t="s">
        <v>29</v>
      </c>
      <c r="AD15" s="30"/>
      <c r="AE15" s="30"/>
      <c r="AF15" s="30"/>
      <c r="AG15" s="30"/>
      <c r="AH15" s="44"/>
      <c r="AI15" s="30"/>
      <c r="AJ15" s="30"/>
      <c r="AK15" s="92" t="s">
        <v>18</v>
      </c>
      <c r="AL15" s="28"/>
    </row>
    <row r="16" spans="1:38" ht="61.9" customHeight="1" thickBot="1" x14ac:dyDescent="0.3">
      <c r="A16" s="419">
        <v>19</v>
      </c>
      <c r="B16" s="419"/>
      <c r="C16" s="421" t="s">
        <v>540</v>
      </c>
      <c r="D16" s="423" t="s">
        <v>52</v>
      </c>
      <c r="E16" s="425">
        <v>13</v>
      </c>
      <c r="F16" s="141" t="s">
        <v>420</v>
      </c>
      <c r="G16" s="105" t="s">
        <v>133</v>
      </c>
      <c r="H16" s="147" t="s">
        <v>421</v>
      </c>
      <c r="I16" s="106" t="s">
        <v>79</v>
      </c>
      <c r="J16" s="100">
        <v>20.73</v>
      </c>
      <c r="K16" s="427">
        <f>AVERAGE(J16:J21)</f>
        <v>25.02</v>
      </c>
      <c r="L16" s="430">
        <f>K16*1.25</f>
        <v>31.274999999999999</v>
      </c>
      <c r="M16" s="430">
        <f>K16*0.75</f>
        <v>18.765000000000001</v>
      </c>
      <c r="N16" s="95" t="str">
        <f>IF(J16&gt;L$16,"EXCESSIVAMENTE ELEVADO",IF(J16&lt;M$16,"INEXEQUÍVEL","VÁLIDO"))</f>
        <v>VÁLIDO</v>
      </c>
      <c r="O16" s="46"/>
      <c r="P16" s="82"/>
      <c r="Q16" s="403">
        <f>TRUNC(AVERAGE(J16:J21),2)</f>
        <v>25.02</v>
      </c>
      <c r="R16" s="403">
        <f>E16*Q16</f>
        <v>325.26</v>
      </c>
      <c r="T16" s="125"/>
      <c r="U16" s="126"/>
      <c r="V16" s="126"/>
      <c r="W16" s="126"/>
      <c r="X16" s="127"/>
      <c r="Y16" s="128"/>
      <c r="Z16" s="129"/>
      <c r="AB16" s="44" t="s">
        <v>28</v>
      </c>
      <c r="AC16" s="434" t="s">
        <v>29</v>
      </c>
      <c r="AD16" s="434"/>
      <c r="AE16" s="434"/>
      <c r="AF16" s="434"/>
      <c r="AG16" s="434"/>
      <c r="AH16" s="434"/>
      <c r="AI16" s="434"/>
      <c r="AJ16" s="435"/>
      <c r="AK16" s="93" t="s">
        <v>18</v>
      </c>
      <c r="AL16" s="28"/>
    </row>
    <row r="17" spans="1:38" ht="61.9" customHeight="1" thickBot="1" x14ac:dyDescent="0.3">
      <c r="A17" s="420"/>
      <c r="B17" s="420"/>
      <c r="C17" s="422"/>
      <c r="D17" s="424"/>
      <c r="E17" s="426"/>
      <c r="F17" s="149" t="s">
        <v>140</v>
      </c>
      <c r="G17" s="183" t="s">
        <v>133</v>
      </c>
      <c r="H17" s="155" t="s">
        <v>103</v>
      </c>
      <c r="I17" s="106" t="s">
        <v>80</v>
      </c>
      <c r="J17" s="162">
        <v>24</v>
      </c>
      <c r="K17" s="428"/>
      <c r="L17" s="431"/>
      <c r="M17" s="431"/>
      <c r="N17" s="95" t="str">
        <f>IF(J17&gt;L$16,"EXCESSIVAMENTE ELEVADO",IF(J17&lt;M$16,"INEXEQUÍVEL","VÁLIDO"))</f>
        <v>VÁLIDO</v>
      </c>
      <c r="O17" s="46"/>
      <c r="P17" s="82"/>
      <c r="Q17" s="404"/>
      <c r="R17" s="404"/>
      <c r="T17" s="74" t="s">
        <v>4</v>
      </c>
      <c r="U17" s="75" t="s">
        <v>63</v>
      </c>
      <c r="V17" s="76" t="s">
        <v>64</v>
      </c>
      <c r="W17" s="75" t="s">
        <v>65</v>
      </c>
      <c r="X17" s="77" t="s">
        <v>15</v>
      </c>
      <c r="Y17" s="78">
        <v>0.25</v>
      </c>
      <c r="Z17" s="79">
        <v>0.75</v>
      </c>
      <c r="AB17" s="44"/>
      <c r="AC17" s="107"/>
      <c r="AD17" s="107"/>
      <c r="AE17" s="107"/>
      <c r="AF17" s="107"/>
      <c r="AG17" s="107"/>
      <c r="AH17" s="107"/>
      <c r="AI17" s="107"/>
      <c r="AJ17" s="107"/>
      <c r="AK17" s="111"/>
      <c r="AL17" s="28"/>
    </row>
    <row r="18" spans="1:38" ht="61.9" customHeight="1" thickBot="1" x14ac:dyDescent="0.3">
      <c r="A18" s="420"/>
      <c r="B18" s="420"/>
      <c r="C18" s="422"/>
      <c r="D18" s="424"/>
      <c r="E18" s="426"/>
      <c r="F18" s="139" t="s">
        <v>91</v>
      </c>
      <c r="G18" s="140" t="s">
        <v>85</v>
      </c>
      <c r="H18" s="146" t="s">
        <v>511</v>
      </c>
      <c r="I18" s="106" t="s">
        <v>79</v>
      </c>
      <c r="J18" s="162">
        <v>24.8</v>
      </c>
      <c r="K18" s="428"/>
      <c r="L18" s="431"/>
      <c r="M18" s="431"/>
      <c r="N18" s="95" t="str">
        <f t="shared" ref="N18:N21" si="0">IF(J18&gt;L$16,"EXCESSIVAMENTE ELEVADO",IF(J18&lt;M$16,"INEXEQUÍVEL","VÁLIDO"))</f>
        <v>VÁLIDO</v>
      </c>
      <c r="O18" s="46"/>
      <c r="P18" s="82"/>
      <c r="Q18" s="404"/>
      <c r="R18" s="404"/>
      <c r="T18" s="67">
        <f>AVERAGE(J16:J21)</f>
        <v>25.02</v>
      </c>
      <c r="U18" s="68">
        <f>_xlfn.STDEV.S(J16:J21)</f>
        <v>2.5294189055986753</v>
      </c>
      <c r="V18" s="69">
        <f>U18/T18</f>
        <v>0.10109587952033075</v>
      </c>
      <c r="W18" s="70" t="str">
        <f>IF(V18&gt;25,"MEDIANA;","MÉDIA")</f>
        <v>MÉDIA</v>
      </c>
      <c r="X18" s="71">
        <f>MIN(J16:J21)</f>
        <v>20.73</v>
      </c>
      <c r="Y18" s="80" t="s">
        <v>70</v>
      </c>
      <c r="Z18" s="81" t="s">
        <v>71</v>
      </c>
      <c r="AB18" s="44"/>
      <c r="AC18" s="107"/>
      <c r="AD18" s="107"/>
      <c r="AE18" s="107"/>
      <c r="AF18" s="107"/>
      <c r="AG18" s="107"/>
      <c r="AH18" s="107"/>
      <c r="AI18" s="107"/>
      <c r="AJ18" s="107"/>
      <c r="AK18" s="111"/>
      <c r="AL18" s="28"/>
    </row>
    <row r="19" spans="1:38" ht="61.9" customHeight="1" x14ac:dyDescent="0.25">
      <c r="A19" s="420"/>
      <c r="B19" s="420"/>
      <c r="C19" s="422"/>
      <c r="D19" s="424"/>
      <c r="E19" s="426"/>
      <c r="F19" s="145" t="s">
        <v>206</v>
      </c>
      <c r="G19" s="147" t="s">
        <v>84</v>
      </c>
      <c r="H19" s="147" t="s">
        <v>207</v>
      </c>
      <c r="I19" s="106" t="s">
        <v>403</v>
      </c>
      <c r="J19" s="162">
        <v>25.9</v>
      </c>
      <c r="K19" s="428"/>
      <c r="L19" s="431"/>
      <c r="M19" s="431"/>
      <c r="N19" s="95" t="str">
        <f t="shared" si="0"/>
        <v>VÁLIDO</v>
      </c>
      <c r="O19" s="46"/>
      <c r="P19" s="82"/>
      <c r="Q19" s="404"/>
      <c r="R19" s="404"/>
      <c r="AB19" s="44"/>
      <c r="AC19" s="107"/>
      <c r="AD19" s="107"/>
      <c r="AE19" s="107"/>
      <c r="AF19" s="107"/>
      <c r="AG19" s="107"/>
      <c r="AH19" s="107"/>
      <c r="AI19" s="107"/>
      <c r="AJ19" s="107"/>
      <c r="AK19" s="111"/>
      <c r="AL19" s="28"/>
    </row>
    <row r="20" spans="1:38" ht="61.9" customHeight="1" x14ac:dyDescent="0.25">
      <c r="A20" s="420"/>
      <c r="B20" s="420"/>
      <c r="C20" s="422"/>
      <c r="D20" s="424"/>
      <c r="E20" s="426"/>
      <c r="F20" s="170" t="s">
        <v>153</v>
      </c>
      <c r="G20" s="159" t="s">
        <v>84</v>
      </c>
      <c r="H20" s="147" t="s">
        <v>156</v>
      </c>
      <c r="I20" s="106" t="s">
        <v>403</v>
      </c>
      <c r="J20" s="194">
        <v>26.67</v>
      </c>
      <c r="K20" s="428"/>
      <c r="L20" s="431"/>
      <c r="M20" s="431"/>
      <c r="N20" s="95" t="str">
        <f t="shared" si="0"/>
        <v>VÁLIDO</v>
      </c>
      <c r="O20" s="46"/>
      <c r="P20" s="82"/>
      <c r="Q20" s="404"/>
      <c r="R20" s="404"/>
      <c r="AB20" s="44"/>
      <c r="AC20" s="107"/>
      <c r="AD20" s="107"/>
      <c r="AE20" s="107"/>
      <c r="AF20" s="107"/>
      <c r="AG20" s="107"/>
      <c r="AH20" s="107"/>
      <c r="AI20" s="107"/>
      <c r="AJ20" s="107"/>
      <c r="AK20" s="111"/>
      <c r="AL20" s="28"/>
    </row>
    <row r="21" spans="1:38" ht="62.45" customHeight="1" x14ac:dyDescent="0.25">
      <c r="A21" s="420"/>
      <c r="B21" s="420"/>
      <c r="C21" s="422"/>
      <c r="D21" s="424"/>
      <c r="E21" s="426"/>
      <c r="F21" s="141" t="s">
        <v>418</v>
      </c>
      <c r="G21" s="105" t="s">
        <v>133</v>
      </c>
      <c r="H21" s="147" t="s">
        <v>419</v>
      </c>
      <c r="I21" s="106" t="s">
        <v>79</v>
      </c>
      <c r="J21" s="112">
        <v>28.02</v>
      </c>
      <c r="K21" s="428"/>
      <c r="L21" s="431"/>
      <c r="M21" s="431"/>
      <c r="N21" s="95" t="str">
        <f t="shared" si="0"/>
        <v>VÁLIDO</v>
      </c>
      <c r="O21" s="46"/>
      <c r="P21" s="82"/>
      <c r="Q21" s="404"/>
      <c r="R21" s="404"/>
      <c r="AB21" s="439" t="s">
        <v>76</v>
      </c>
      <c r="AC21" s="439"/>
      <c r="AD21" s="439"/>
      <c r="AE21" s="439"/>
      <c r="AF21" s="439"/>
      <c r="AG21" s="439"/>
      <c r="AH21" s="439"/>
      <c r="AI21" s="439"/>
      <c r="AJ21" s="439"/>
      <c r="AK21" s="439"/>
      <c r="AL21" s="439"/>
    </row>
    <row r="22" spans="1:38" s="20" customFormat="1" ht="21.75" customHeight="1" thickBot="1" x14ac:dyDescent="0.3">
      <c r="A22" s="395"/>
      <c r="B22" s="396"/>
      <c r="C22" s="396"/>
      <c r="D22" s="396"/>
      <c r="E22" s="396"/>
      <c r="F22" s="396"/>
      <c r="G22" s="396"/>
      <c r="H22" s="396"/>
      <c r="I22" s="396"/>
      <c r="J22" s="396"/>
      <c r="K22" s="396"/>
      <c r="L22" s="396"/>
      <c r="M22" s="396"/>
      <c r="N22" s="396"/>
      <c r="O22" s="396"/>
      <c r="P22" s="396"/>
      <c r="Q22" s="396"/>
      <c r="R22" s="87"/>
      <c r="V22" s="40"/>
      <c r="AB22" s="433"/>
      <c r="AC22" s="433"/>
      <c r="AD22" s="433"/>
      <c r="AE22" s="433"/>
      <c r="AF22" s="433"/>
      <c r="AG22" s="433"/>
      <c r="AH22" s="433"/>
      <c r="AI22" s="433"/>
      <c r="AJ22" s="433"/>
      <c r="AK22" s="433"/>
      <c r="AL22" s="91"/>
    </row>
    <row r="23" spans="1:38" ht="72" customHeight="1" thickBot="1" x14ac:dyDescent="0.3">
      <c r="A23" s="419">
        <v>20</v>
      </c>
      <c r="B23" s="419"/>
      <c r="C23" s="421" t="s">
        <v>208</v>
      </c>
      <c r="D23" s="423" t="s">
        <v>52</v>
      </c>
      <c r="E23" s="425">
        <v>23</v>
      </c>
      <c r="F23" s="153" t="s">
        <v>188</v>
      </c>
      <c r="G23" s="158" t="s">
        <v>133</v>
      </c>
      <c r="H23" s="158" t="s">
        <v>103</v>
      </c>
      <c r="I23" s="106" t="s">
        <v>80</v>
      </c>
      <c r="J23" s="187">
        <v>17.22</v>
      </c>
      <c r="K23" s="427">
        <f>AVERAGE(J23:J27)</f>
        <v>22.252000000000002</v>
      </c>
      <c r="L23" s="430">
        <f>K23*1.25</f>
        <v>27.815000000000005</v>
      </c>
      <c r="M23" s="430">
        <f>K23*0.75</f>
        <v>16.689</v>
      </c>
      <c r="N23" s="57" t="str">
        <f>IF(J23&gt;L$23,"EXCESSIVAMENTE ELEVADO",IF(J23&lt;M$23,"INEXEQUÍVEL","VÁLIDO"))</f>
        <v>VÁLIDO</v>
      </c>
      <c r="O23" s="46"/>
      <c r="P23" s="118"/>
      <c r="Q23" s="403">
        <f>TRUNC(AVERAGE(J23:J26),2)</f>
        <v>20.5</v>
      </c>
      <c r="R23" s="403">
        <f>Q23*E23</f>
        <v>471.5</v>
      </c>
      <c r="T23" s="461" t="s">
        <v>62</v>
      </c>
      <c r="U23" s="461"/>
      <c r="V23" s="461"/>
      <c r="W23" s="461"/>
      <c r="X23" s="461"/>
      <c r="Y23" s="462" t="s">
        <v>66</v>
      </c>
      <c r="Z23" s="462"/>
    </row>
    <row r="24" spans="1:38" ht="72" customHeight="1" x14ac:dyDescent="0.25">
      <c r="A24" s="420"/>
      <c r="B24" s="420"/>
      <c r="C24" s="422"/>
      <c r="D24" s="424"/>
      <c r="E24" s="426"/>
      <c r="F24" s="139" t="s">
        <v>91</v>
      </c>
      <c r="G24" s="140" t="s">
        <v>85</v>
      </c>
      <c r="H24" s="146" t="s">
        <v>511</v>
      </c>
      <c r="I24" s="106" t="s">
        <v>79</v>
      </c>
      <c r="J24" s="162">
        <v>19.899999999999999</v>
      </c>
      <c r="K24" s="428"/>
      <c r="L24" s="431"/>
      <c r="M24" s="431"/>
      <c r="N24" s="57" t="str">
        <f>IF(J24&gt;L$23,"EXCESSIVAMENTE ELEVADO",IF(J24&lt;M$23,"INEXEQUÍVEL","VÁLIDO"))</f>
        <v>VÁLIDO</v>
      </c>
      <c r="O24" s="46"/>
      <c r="P24" s="118"/>
      <c r="Q24" s="404"/>
      <c r="R24" s="404"/>
      <c r="T24" s="400" t="s">
        <v>62</v>
      </c>
      <c r="U24" s="401"/>
      <c r="V24" s="401"/>
      <c r="W24" s="401"/>
      <c r="X24" s="402"/>
      <c r="Y24" s="398" t="s">
        <v>66</v>
      </c>
      <c r="Z24" s="399"/>
    </row>
    <row r="25" spans="1:38" ht="72" customHeight="1" x14ac:dyDescent="0.25">
      <c r="A25" s="420"/>
      <c r="B25" s="420"/>
      <c r="C25" s="422"/>
      <c r="D25" s="424"/>
      <c r="E25" s="426"/>
      <c r="F25" s="153" t="s">
        <v>209</v>
      </c>
      <c r="G25" s="147" t="s">
        <v>133</v>
      </c>
      <c r="H25" s="155" t="s">
        <v>211</v>
      </c>
      <c r="I25" s="106" t="s">
        <v>80</v>
      </c>
      <c r="J25" s="162">
        <v>22.3</v>
      </c>
      <c r="K25" s="428"/>
      <c r="L25" s="431"/>
      <c r="M25" s="431"/>
      <c r="N25" s="57" t="str">
        <f>IF(J25&gt;L$23,"EXCESSIVAMENTE ELEVADO",IF(J25&lt;M$23,"INEXEQUÍVEL","VÁLIDO"))</f>
        <v>VÁLIDO</v>
      </c>
      <c r="O25" s="46"/>
      <c r="P25" s="118"/>
      <c r="Q25" s="404"/>
      <c r="R25" s="404"/>
      <c r="T25" s="74" t="s">
        <v>4</v>
      </c>
      <c r="U25" s="75" t="s">
        <v>63</v>
      </c>
      <c r="V25" s="76" t="s">
        <v>64</v>
      </c>
      <c r="W25" s="75" t="s">
        <v>65</v>
      </c>
      <c r="X25" s="77" t="s">
        <v>15</v>
      </c>
      <c r="Y25" s="78">
        <v>0.25</v>
      </c>
      <c r="Z25" s="79">
        <v>0.75</v>
      </c>
    </row>
    <row r="26" spans="1:38" ht="72" customHeight="1" thickBot="1" x14ac:dyDescent="0.3">
      <c r="A26" s="420"/>
      <c r="B26" s="420"/>
      <c r="C26" s="422"/>
      <c r="D26" s="424"/>
      <c r="E26" s="426"/>
      <c r="F26" s="195" t="s">
        <v>210</v>
      </c>
      <c r="G26" s="195" t="s">
        <v>84</v>
      </c>
      <c r="H26" s="196" t="s">
        <v>212</v>
      </c>
      <c r="I26" s="106" t="s">
        <v>80</v>
      </c>
      <c r="J26" s="197">
        <v>22.58</v>
      </c>
      <c r="K26" s="428"/>
      <c r="L26" s="431"/>
      <c r="M26" s="431"/>
      <c r="N26" s="57" t="str">
        <f>IF(J26&gt;L$23,"EXCESSIVAMENTE ELEVADO",IF(J26&lt;M$23,"INEXEQUÍVEL","VÁLIDO"))</f>
        <v>VÁLIDO</v>
      </c>
      <c r="O26" s="46"/>
      <c r="P26" s="118"/>
      <c r="Q26" s="404"/>
      <c r="R26" s="404"/>
      <c r="T26" s="130"/>
      <c r="U26" s="131"/>
      <c r="V26" s="132"/>
      <c r="W26" s="131"/>
      <c r="X26" s="133"/>
      <c r="Y26" s="78"/>
      <c r="Z26" s="79"/>
    </row>
    <row r="27" spans="1:38" ht="90" customHeight="1" thickBot="1" x14ac:dyDescent="0.3">
      <c r="A27" s="420"/>
      <c r="B27" s="420"/>
      <c r="C27" s="422"/>
      <c r="D27" s="424"/>
      <c r="E27" s="426"/>
      <c r="F27" s="214" t="s">
        <v>422</v>
      </c>
      <c r="G27" s="154" t="s">
        <v>133</v>
      </c>
      <c r="H27" s="155" t="s">
        <v>423</v>
      </c>
      <c r="I27" s="106" t="s">
        <v>80</v>
      </c>
      <c r="J27" s="194">
        <v>29.26</v>
      </c>
      <c r="K27" s="428"/>
      <c r="L27" s="431"/>
      <c r="M27" s="431"/>
      <c r="N27" s="57" t="str">
        <f t="shared" ref="N27" si="1">IF(J27&gt;L$23,"EXCESSIVAMENTE ELEVADO",IF(J27&lt;M$23,"INEXEQUÍVEL","VÁLIDO"))</f>
        <v>EXCESSIVAMENTE ELEVADO</v>
      </c>
      <c r="O27" s="365">
        <f>(J27-K23)/K23</f>
        <v>0.31493798310264237</v>
      </c>
      <c r="P27" s="86" t="s">
        <v>538</v>
      </c>
      <c r="Q27" s="404"/>
      <c r="R27" s="404"/>
      <c r="T27" s="67">
        <f>AVERAGE(J23:J26)</f>
        <v>20.5</v>
      </c>
      <c r="U27" s="68">
        <f>_xlfn.STDEV.S(J23:J26)</f>
        <v>2.4956495480468783</v>
      </c>
      <c r="V27" s="289">
        <f>U27/T27</f>
        <v>0.12173900234375017</v>
      </c>
      <c r="W27" s="70" t="str">
        <f>IF(V27&gt;25,"MEDIANA;","MÉDIA")</f>
        <v>MÉDIA</v>
      </c>
      <c r="X27" s="71">
        <f>MIN(J23:J27)</f>
        <v>17.22</v>
      </c>
      <c r="Y27" s="80" t="s">
        <v>70</v>
      </c>
      <c r="Z27" s="81" t="s">
        <v>71</v>
      </c>
    </row>
    <row r="28" spans="1:38" s="20" customFormat="1" ht="21.75" customHeight="1" x14ac:dyDescent="0.25">
      <c r="A28" s="395" t="s">
        <v>67</v>
      </c>
      <c r="B28" s="396"/>
      <c r="C28" s="396"/>
      <c r="D28" s="396"/>
      <c r="E28" s="396"/>
      <c r="F28" s="396"/>
      <c r="G28" s="396"/>
      <c r="H28" s="396"/>
      <c r="I28" s="396"/>
      <c r="J28" s="396"/>
      <c r="K28" s="396"/>
      <c r="L28" s="396"/>
      <c r="M28" s="396"/>
      <c r="N28" s="396"/>
      <c r="O28" s="396"/>
      <c r="P28" s="396"/>
      <c r="Q28" s="397"/>
      <c r="R28" s="290">
        <f>SUM(R16,R23)</f>
        <v>796.76</v>
      </c>
      <c r="V28" s="40"/>
    </row>
  </sheetData>
  <mergeCells count="50">
    <mergeCell ref="A28:Q28"/>
    <mergeCell ref="Q23:Q27"/>
    <mergeCell ref="R23:R27"/>
    <mergeCell ref="T23:X23"/>
    <mergeCell ref="Y23:Z23"/>
    <mergeCell ref="T24:X24"/>
    <mergeCell ref="Y24:Z24"/>
    <mergeCell ref="A22:Q22"/>
    <mergeCell ref="AB22:AK22"/>
    <mergeCell ref="A23:A27"/>
    <mergeCell ref="B23:B27"/>
    <mergeCell ref="C23:C27"/>
    <mergeCell ref="D23:D27"/>
    <mergeCell ref="E23:E27"/>
    <mergeCell ref="K23:K27"/>
    <mergeCell ref="L23:L27"/>
    <mergeCell ref="M23:M27"/>
    <mergeCell ref="M16:M21"/>
    <mergeCell ref="Q16:Q21"/>
    <mergeCell ref="R16:R21"/>
    <mergeCell ref="AC16:AJ16"/>
    <mergeCell ref="T15:X15"/>
    <mergeCell ref="Y15:Z15"/>
    <mergeCell ref="AB21:AL21"/>
    <mergeCell ref="K16:K21"/>
    <mergeCell ref="L16:L21"/>
    <mergeCell ref="H14:H15"/>
    <mergeCell ref="I14:I15"/>
    <mergeCell ref="J14:J15"/>
    <mergeCell ref="K14:K15"/>
    <mergeCell ref="L14:L15"/>
    <mergeCell ref="A16:A21"/>
    <mergeCell ref="B16:B21"/>
    <mergeCell ref="C16:C21"/>
    <mergeCell ref="D16:D21"/>
    <mergeCell ref="E16:E21"/>
    <mergeCell ref="A7:Q7"/>
    <mergeCell ref="A11:R11"/>
    <mergeCell ref="AC13:AJ13"/>
    <mergeCell ref="A14:A15"/>
    <mergeCell ref="B14:B15"/>
    <mergeCell ref="C14:C15"/>
    <mergeCell ref="D14:D15"/>
    <mergeCell ref="E14:E15"/>
    <mergeCell ref="F14:F15"/>
    <mergeCell ref="G14:G15"/>
    <mergeCell ref="N14:N15"/>
    <mergeCell ref="O14:P15"/>
    <mergeCell ref="Q14:R14"/>
    <mergeCell ref="M14:M15"/>
  </mergeCells>
  <conditionalFormatting sqref="N16:N21">
    <cfRule type="aboveAverage" dxfId="1601" priority="8367" aboveAverage="0"/>
  </conditionalFormatting>
  <conditionalFormatting sqref="N23:N27">
    <cfRule type="aboveAverage" dxfId="1600" priority="541" aboveAverage="0"/>
    <cfRule type="containsText" dxfId="1599" priority="540" operator="containsText" text="Inexequível">
      <formula>NOT(ISERROR(SEARCH("Inexequível",N23)))</formula>
    </cfRule>
    <cfRule type="containsText" dxfId="1598" priority="539" operator="containsText" text="Válido">
      <formula>NOT(ISERROR(SEARCH("Válido",N23)))</formula>
    </cfRule>
    <cfRule type="containsText" priority="538" operator="containsText" text="Excessivamente elevado">
      <formula>NOT(ISERROR(SEARCH("Excessivamente elevado",N23)))</formula>
    </cfRule>
  </conditionalFormatting>
  <conditionalFormatting sqref="N16:O21 O23:O26 N23:N27">
    <cfRule type="cellIs" dxfId="1597" priority="493" operator="greaterThan">
      <formula>"J$25"</formula>
    </cfRule>
  </conditionalFormatting>
  <conditionalFormatting sqref="N16:O21 O23:P26 N23:N27">
    <cfRule type="cellIs" dxfId="1596" priority="490" operator="lessThan">
      <formula>"K$25"</formula>
    </cfRule>
    <cfRule type="cellIs" dxfId="1595" priority="491" operator="greaterThan">
      <formula>"J&amp;25"</formula>
    </cfRule>
  </conditionalFormatting>
  <conditionalFormatting sqref="N16:O21">
    <cfRule type="containsText" dxfId="1594" priority="8362" operator="containsText" text="Inexequível">
      <formula>NOT(ISERROR(SEARCH("Inexequível",N16)))</formula>
    </cfRule>
    <cfRule type="containsText" dxfId="1593" priority="8361" operator="containsText" text="Válido">
      <formula>NOT(ISERROR(SEARCH("Válido",N16)))</formula>
    </cfRule>
    <cfRule type="containsText" priority="8360" operator="containsText" text="Excessivamente elevado">
      <formula>NOT(ISERROR(SEARCH("Excessivamente elevado",N16)))</formula>
    </cfRule>
  </conditionalFormatting>
  <conditionalFormatting sqref="N22:P22">
    <cfRule type="containsText" dxfId="1592" priority="487" operator="containsText" text="Excessivamente elevado">
      <formula>NOT(ISERROR(SEARCH("Excessivamente elevado",N22)))</formula>
    </cfRule>
  </conditionalFormatting>
  <conditionalFormatting sqref="N28:P1048576">
    <cfRule type="containsText" dxfId="1591" priority="40" operator="containsText" text="Excessivamente elevado">
      <formula>NOT(ISERROR(SEARCH("Excessivamente elevado",N28)))</formula>
    </cfRule>
  </conditionalFormatting>
  <conditionalFormatting sqref="O14">
    <cfRule type="containsText" dxfId="1590" priority="488" operator="containsText" text="Excessivamente elevado">
      <formula>NOT(ISERROR(SEARCH("Excessivamente elevado",O14)))</formula>
    </cfRule>
  </conditionalFormatting>
  <conditionalFormatting sqref="O16:O21 O23:O26">
    <cfRule type="cellIs" dxfId="1589" priority="417" operator="between">
      <formula>75</formula>
      <formula>100</formula>
    </cfRule>
  </conditionalFormatting>
  <conditionalFormatting sqref="O16:O21 O23:P26 N6:P6 N10:P10 N12:P13 N14:N21 N23:N27">
    <cfRule type="containsText" dxfId="1588" priority="489" operator="containsText" text="Excessivamente elevado">
      <formula>NOT(ISERROR(SEARCH("Excessivamente elevado",N6)))</formula>
    </cfRule>
  </conditionalFormatting>
  <conditionalFormatting sqref="O16:O21">
    <cfRule type="aboveAverage" dxfId="1587" priority="8363" aboveAverage="0"/>
  </conditionalFormatting>
  <conditionalFormatting sqref="O23:O26">
    <cfRule type="aboveAverage" dxfId="1586" priority="537" aboveAverage="0"/>
    <cfRule type="containsText" priority="534" operator="containsText" text="Excessivamente elevado">
      <formula>NOT(ISERROR(SEARCH("Excessivamente elevado",O23)))</formula>
    </cfRule>
  </conditionalFormatting>
  <conditionalFormatting sqref="O23:P26">
    <cfRule type="containsText" dxfId="1585" priority="531" operator="containsText" text="Válido">
      <formula>NOT(ISERROR(SEARCH("Válido",O23)))</formula>
    </cfRule>
    <cfRule type="containsText" dxfId="1584" priority="532" operator="containsText" text="Inexequível">
      <formula>NOT(ISERROR(SEARCH("Inexequível",O23)))</formula>
    </cfRule>
  </conditionalFormatting>
  <conditionalFormatting sqref="P23:P26">
    <cfRule type="aboveAverage" dxfId="1583" priority="533" aboveAverage="0"/>
  </conditionalFormatting>
  <conditionalFormatting sqref="P23:P27">
    <cfRule type="containsText" priority="6" operator="containsText" text="Excessivamente elevado">
      <formula>NOT(ISERROR(SEARCH("Excessivamente elevado",P23)))</formula>
    </cfRule>
  </conditionalFormatting>
  <conditionalFormatting sqref="P27">
    <cfRule type="aboveAverage" dxfId="1582" priority="9" aboveAverage="0"/>
    <cfRule type="containsText" dxfId="1581" priority="8" operator="containsText" text="Inexequível">
      <formula>NOT(ISERROR(SEARCH("Inexequível",P27)))</formula>
    </cfRule>
    <cfRule type="containsText" dxfId="1580" priority="7" operator="containsText" text="Válido">
      <formula>NOT(ISERROR(SEARCH("Válido",P27)))</formula>
    </cfRule>
    <cfRule type="cellIs" dxfId="1579" priority="5" operator="greaterThan">
      <formula>"J$25"</formula>
    </cfRule>
    <cfRule type="cellIs" dxfId="1578" priority="3" operator="greaterThan">
      <formula>"J&amp;25"</formula>
    </cfRule>
    <cfRule type="cellIs" dxfId="1577" priority="2" operator="lessThan">
      <formula>"K$25"</formula>
    </cfRule>
    <cfRule type="containsText" dxfId="1576" priority="1" operator="containsText" text="Excessivamente elevado">
      <formula>NOT(ISERROR(SEARCH("Excessivamente elevado",P27)))</formula>
    </cfRule>
  </conditionalFormatting>
  <pageMargins left="0.7" right="0.7" top="0.75" bottom="0.75" header="0.3" footer="0.3"/>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17B0-18E0-4A86-B37E-A4F4AF14D218}">
  <sheetPr>
    <tabColor theme="4" tint="-0.249977111117893"/>
  </sheetPr>
  <dimension ref="A1:AL93"/>
  <sheetViews>
    <sheetView showGridLines="0" topLeftCell="A14" zoomScale="80" zoomScaleNormal="80" workbookViewId="0">
      <selection activeCell="Q16" sqref="Q16:Q20"/>
    </sheetView>
  </sheetViews>
  <sheetFormatPr defaultColWidth="9.140625" defaultRowHeight="15" x14ac:dyDescent="0.25"/>
  <cols>
    <col min="1" max="1" width="4.85546875" style="20" customWidth="1"/>
    <col min="2" max="2" width="6.28515625" style="20" customWidth="1"/>
    <col min="3" max="3" width="23.28515625" customWidth="1"/>
    <col min="4" max="4" width="7.5703125" customWidth="1"/>
    <col min="5" max="5" width="6" style="41" customWidth="1"/>
    <col min="6" max="6" width="25.7109375" style="13" customWidth="1"/>
    <col min="7" max="7" width="13.85546875" style="13" customWidth="1"/>
    <col min="8" max="8" width="24.28515625" style="13" customWidth="1"/>
    <col min="9" max="9" width="9.4257812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8.5703125" bestFit="1"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4</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21</v>
      </c>
      <c r="B16" s="419"/>
      <c r="C16" s="421" t="s">
        <v>213</v>
      </c>
      <c r="D16" s="423" t="s">
        <v>214</v>
      </c>
      <c r="E16" s="425">
        <v>121</v>
      </c>
      <c r="F16" s="139" t="s">
        <v>91</v>
      </c>
      <c r="G16" s="140" t="s">
        <v>85</v>
      </c>
      <c r="H16" s="146" t="s">
        <v>511</v>
      </c>
      <c r="I16" s="106" t="s">
        <v>79</v>
      </c>
      <c r="J16" s="203">
        <v>6.12</v>
      </c>
      <c r="K16" s="427">
        <f>AVERAGE(J16:J20)</f>
        <v>9.8699999999999992</v>
      </c>
      <c r="L16" s="430">
        <f>K16*1.25</f>
        <v>12.337499999999999</v>
      </c>
      <c r="M16" s="430">
        <f>K16*0.75</f>
        <v>7.4024999999999999</v>
      </c>
      <c r="N16" s="95" t="str">
        <f>IF(J16&gt;L$16,"EXCESSIVAMENTE ELEVADO",IF(J16&lt;M$16,"INEXEQUÍVEL","VÁLIDO"))</f>
        <v>INEXEQUÍVEL</v>
      </c>
      <c r="O16" s="354">
        <f>J16/K16</f>
        <v>0.62006079027355632</v>
      </c>
      <c r="P16" s="352" t="s">
        <v>72</v>
      </c>
      <c r="Q16" s="403">
        <f>TRUNC(AVERAGE(J16:J19),2)</f>
        <v>8.33</v>
      </c>
      <c r="R16" s="403">
        <f>E16*Q16</f>
        <v>1007.9300000000001</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98" t="s">
        <v>425</v>
      </c>
      <c r="G17" s="105" t="s">
        <v>85</v>
      </c>
      <c r="H17" s="101" t="s">
        <v>424</v>
      </c>
      <c r="I17" s="106" t="s">
        <v>403</v>
      </c>
      <c r="J17" s="112">
        <v>6.26</v>
      </c>
      <c r="K17" s="428"/>
      <c r="L17" s="431"/>
      <c r="M17" s="431"/>
      <c r="N17" s="95" t="str">
        <f>IF(J17&gt;L$16,"EXCESSIVAMENTE ELEVADO",IF(J17&lt;M$16,"INEXEQUÍVEL","VÁLIDO"))</f>
        <v>INEXEQUÍVEL</v>
      </c>
      <c r="O17" s="354">
        <f>J17/K16</f>
        <v>0.63424518743667679</v>
      </c>
      <c r="P17" s="352" t="s">
        <v>72</v>
      </c>
      <c r="Q17" s="404"/>
      <c r="R17" s="404"/>
      <c r="T17" s="74" t="s">
        <v>4</v>
      </c>
      <c r="U17" s="75" t="s">
        <v>63</v>
      </c>
      <c r="V17" s="76" t="s">
        <v>64</v>
      </c>
      <c r="W17" s="75" t="s">
        <v>65</v>
      </c>
      <c r="X17" s="77" t="s">
        <v>15</v>
      </c>
      <c r="Y17" s="78">
        <v>0.25</v>
      </c>
      <c r="Z17" s="79">
        <v>0.75</v>
      </c>
      <c r="AB17" s="44"/>
      <c r="AC17" s="107"/>
      <c r="AD17" s="107"/>
      <c r="AE17" s="107"/>
      <c r="AF17" s="107"/>
      <c r="AG17" s="107"/>
      <c r="AH17" s="107"/>
      <c r="AI17" s="107"/>
      <c r="AJ17" s="107"/>
      <c r="AK17" s="111"/>
      <c r="AL17" s="28"/>
    </row>
    <row r="18" spans="1:38" ht="61.9" customHeight="1" thickBot="1" x14ac:dyDescent="0.3">
      <c r="A18" s="420"/>
      <c r="B18" s="420"/>
      <c r="C18" s="422"/>
      <c r="D18" s="424"/>
      <c r="E18" s="426"/>
      <c r="F18" s="198" t="s">
        <v>215</v>
      </c>
      <c r="G18" s="199" t="s">
        <v>85</v>
      </c>
      <c r="H18" s="201" t="s">
        <v>103</v>
      </c>
      <c r="I18" s="106" t="s">
        <v>80</v>
      </c>
      <c r="J18" s="203">
        <v>9.1</v>
      </c>
      <c r="K18" s="428"/>
      <c r="L18" s="431"/>
      <c r="M18" s="431"/>
      <c r="N18" s="95" t="str">
        <f t="shared" ref="N18:N19" si="0">IF(J18&gt;L$16,"EXCESSIVAMENTE ELEVADO",IF(J18&lt;M$16,"INEXEQUÍVEL","VÁLIDO"))</f>
        <v>VÁLIDO</v>
      </c>
      <c r="O18" s="46"/>
      <c r="P18" s="82"/>
      <c r="Q18" s="404"/>
      <c r="R18" s="404"/>
      <c r="T18" s="67">
        <f>AVERAGE(J16:J19)</f>
        <v>8.3374999999999986</v>
      </c>
      <c r="U18" s="68">
        <f>_xlfn.STDEV.S(J16:J19)</f>
        <v>2.7260028735617072</v>
      </c>
      <c r="V18" s="69">
        <f>U18/T18</f>
        <v>0.32695686639420785</v>
      </c>
      <c r="W18" s="70" t="str">
        <f>IF(V18&gt;25,"MEDIANA;","MÉDIA")</f>
        <v>MÉDIA</v>
      </c>
      <c r="X18" s="71">
        <f>MIN(J16:J19)</f>
        <v>6.12</v>
      </c>
      <c r="Y18" s="80" t="s">
        <v>70</v>
      </c>
      <c r="Z18" s="81" t="s">
        <v>71</v>
      </c>
      <c r="AB18" s="44"/>
      <c r="AC18" s="107"/>
      <c r="AD18" s="107"/>
      <c r="AE18" s="107"/>
      <c r="AF18" s="107"/>
      <c r="AG18" s="107"/>
      <c r="AH18" s="107"/>
      <c r="AI18" s="107"/>
      <c r="AJ18" s="107"/>
      <c r="AK18" s="111"/>
      <c r="AL18" s="28"/>
    </row>
    <row r="19" spans="1:38" ht="61.9" customHeight="1" x14ac:dyDescent="0.25">
      <c r="A19" s="420"/>
      <c r="B19" s="420"/>
      <c r="C19" s="422"/>
      <c r="D19" s="424"/>
      <c r="E19" s="426"/>
      <c r="F19" s="200" t="s">
        <v>216</v>
      </c>
      <c r="G19" s="201" t="s">
        <v>85</v>
      </c>
      <c r="H19" s="201" t="s">
        <v>103</v>
      </c>
      <c r="I19" s="106" t="s">
        <v>80</v>
      </c>
      <c r="J19" s="203">
        <v>11.87</v>
      </c>
      <c r="K19" s="428"/>
      <c r="L19" s="431"/>
      <c r="M19" s="431"/>
      <c r="N19" s="95" t="str">
        <f t="shared" si="0"/>
        <v>VÁLIDO</v>
      </c>
      <c r="O19" s="46"/>
      <c r="P19" s="82"/>
      <c r="Q19" s="404"/>
      <c r="R19" s="404"/>
      <c r="AB19" s="44"/>
      <c r="AC19" s="107"/>
      <c r="AD19" s="107"/>
      <c r="AE19" s="107"/>
      <c r="AF19" s="107"/>
      <c r="AG19" s="107"/>
      <c r="AH19" s="107"/>
      <c r="AI19" s="107"/>
      <c r="AJ19" s="107"/>
      <c r="AK19" s="111"/>
      <c r="AL19" s="28"/>
    </row>
    <row r="20" spans="1:38" ht="61.9" customHeight="1" x14ac:dyDescent="0.25">
      <c r="A20" s="420"/>
      <c r="B20" s="420"/>
      <c r="C20" s="422"/>
      <c r="D20" s="424"/>
      <c r="E20" s="426"/>
      <c r="F20" s="198" t="s">
        <v>217</v>
      </c>
      <c r="G20" s="202" t="s">
        <v>218</v>
      </c>
      <c r="H20" s="199" t="s">
        <v>211</v>
      </c>
      <c r="I20" s="106" t="s">
        <v>80</v>
      </c>
      <c r="J20" s="203">
        <v>16</v>
      </c>
      <c r="K20" s="428"/>
      <c r="L20" s="431"/>
      <c r="M20" s="431"/>
      <c r="N20" s="95" t="str">
        <f>IF(J20&gt;L$16,"EXCESSIVAMENTE ELEVADO",IF(J20&lt;M$16,"INEXEQUÍVEL","VÁLIDO"))</f>
        <v>EXCESSIVAMENTE ELEVADO</v>
      </c>
      <c r="O20" s="354">
        <f>(J20-K16)/K16</f>
        <v>0.62107396149949357</v>
      </c>
      <c r="P20" s="86" t="s">
        <v>538</v>
      </c>
      <c r="Q20" s="404"/>
      <c r="R20" s="404"/>
      <c r="AB20" s="44"/>
      <c r="AC20" s="107"/>
      <c r="AD20" s="107"/>
      <c r="AE20" s="107"/>
      <c r="AF20" s="107"/>
      <c r="AG20" s="107"/>
      <c r="AH20" s="107"/>
      <c r="AI20" s="107"/>
      <c r="AJ20" s="107"/>
      <c r="AK20" s="111"/>
      <c r="AL20" s="28"/>
    </row>
    <row r="21" spans="1:38" s="20" customFormat="1" ht="21.75" customHeight="1" thickBot="1" x14ac:dyDescent="0.3">
      <c r="A21" s="395"/>
      <c r="B21" s="396"/>
      <c r="C21" s="396"/>
      <c r="D21" s="396"/>
      <c r="E21" s="396"/>
      <c r="F21" s="396"/>
      <c r="G21" s="396"/>
      <c r="H21" s="396"/>
      <c r="I21" s="396"/>
      <c r="J21" s="396"/>
      <c r="K21" s="396"/>
      <c r="L21" s="396"/>
      <c r="M21" s="396"/>
      <c r="N21" s="396"/>
      <c r="O21" s="396"/>
      <c r="P21" s="396"/>
      <c r="Q21" s="396"/>
      <c r="R21" s="87"/>
      <c r="V21" s="40"/>
      <c r="AB21" s="433"/>
      <c r="AC21" s="433"/>
      <c r="AD21" s="433"/>
      <c r="AE21" s="433"/>
      <c r="AF21" s="433"/>
      <c r="AG21" s="433"/>
      <c r="AH21" s="433"/>
      <c r="AI21" s="433"/>
      <c r="AJ21" s="433"/>
      <c r="AK21" s="433"/>
      <c r="AL21" s="91"/>
    </row>
    <row r="22" spans="1:38" ht="72" customHeight="1" x14ac:dyDescent="0.25">
      <c r="A22" s="419">
        <v>22</v>
      </c>
      <c r="B22" s="419"/>
      <c r="C22" s="421" t="s">
        <v>541</v>
      </c>
      <c r="D22" s="423" t="s">
        <v>214</v>
      </c>
      <c r="E22" s="425">
        <v>142</v>
      </c>
      <c r="F22" s="139" t="s">
        <v>91</v>
      </c>
      <c r="G22" s="140" t="s">
        <v>85</v>
      </c>
      <c r="H22" s="146" t="s">
        <v>511</v>
      </c>
      <c r="I22" s="106" t="s">
        <v>79</v>
      </c>
      <c r="J22" s="203">
        <v>6.83</v>
      </c>
      <c r="K22" s="427">
        <f>AVERAGE(J22:J25)</f>
        <v>10.782499999999999</v>
      </c>
      <c r="L22" s="430">
        <f>K22*1.25</f>
        <v>13.478124999999999</v>
      </c>
      <c r="M22" s="430">
        <f>K22*0.75</f>
        <v>8.0868749999999991</v>
      </c>
      <c r="N22" s="57" t="str">
        <f>IF(J22&gt;L$22,"EXCESSIVAMENTE ELEVADO",IF(J22&lt;M$22,"INEXEQUÍVEL","VÁLIDO"))</f>
        <v>INEXEQUÍVEL</v>
      </c>
      <c r="O22" s="354">
        <f>J22/K22</f>
        <v>0.63343380477625788</v>
      </c>
      <c r="P22" s="352" t="s">
        <v>72</v>
      </c>
      <c r="Q22" s="403">
        <f>TRUNC(AVERAGE(J22:J24),2)</f>
        <v>9</v>
      </c>
      <c r="R22" s="403">
        <f>Q22*E22</f>
        <v>1278</v>
      </c>
      <c r="T22" s="400" t="s">
        <v>62</v>
      </c>
      <c r="U22" s="401"/>
      <c r="V22" s="401"/>
      <c r="W22" s="401"/>
      <c r="X22" s="402"/>
      <c r="Y22" s="398" t="s">
        <v>66</v>
      </c>
      <c r="Z22" s="399"/>
    </row>
    <row r="23" spans="1:38" ht="72" customHeight="1" x14ac:dyDescent="0.25">
      <c r="A23" s="420"/>
      <c r="B23" s="420"/>
      <c r="C23" s="422"/>
      <c r="D23" s="424"/>
      <c r="E23" s="426"/>
      <c r="F23" s="200" t="s">
        <v>216</v>
      </c>
      <c r="G23" s="201" t="s">
        <v>85</v>
      </c>
      <c r="H23" s="201" t="s">
        <v>103</v>
      </c>
      <c r="I23" s="106" t="s">
        <v>80</v>
      </c>
      <c r="J23" s="203">
        <v>9.67</v>
      </c>
      <c r="K23" s="428"/>
      <c r="L23" s="431"/>
      <c r="M23" s="431"/>
      <c r="N23" s="57" t="str">
        <f>IF(J23&gt;L$22,"EXCESSIVAMENTE ELEVADO",IF(J23&lt;M$22,"INEXEQUÍVEL","VÁLIDO"))</f>
        <v>VÁLIDO</v>
      </c>
      <c r="O23" s="46"/>
      <c r="P23" s="118"/>
      <c r="Q23" s="404"/>
      <c r="R23" s="404"/>
      <c r="T23" s="125"/>
      <c r="U23" s="126"/>
      <c r="V23" s="126"/>
      <c r="W23" s="126"/>
      <c r="X23" s="127"/>
      <c r="Y23" s="128"/>
      <c r="Z23" s="129"/>
    </row>
    <row r="24" spans="1:38" ht="72" customHeight="1" x14ac:dyDescent="0.25">
      <c r="A24" s="420"/>
      <c r="B24" s="420"/>
      <c r="C24" s="422"/>
      <c r="D24" s="424"/>
      <c r="E24" s="426"/>
      <c r="F24" s="198" t="s">
        <v>215</v>
      </c>
      <c r="G24" s="199" t="s">
        <v>85</v>
      </c>
      <c r="H24" s="201" t="s">
        <v>103</v>
      </c>
      <c r="I24" s="106" t="s">
        <v>80</v>
      </c>
      <c r="J24" s="203">
        <v>10.51</v>
      </c>
      <c r="K24" s="428"/>
      <c r="L24" s="431"/>
      <c r="M24" s="431"/>
      <c r="N24" s="57" t="str">
        <f>IF(J24&gt;L$22,"EXCESSIVAMENTE ELEVADO",IF(J24&lt;M$22,"INEXEQUÍVEL","VÁLIDO"))</f>
        <v>VÁLIDO</v>
      </c>
      <c r="O24" s="46"/>
      <c r="P24" s="118"/>
      <c r="Q24" s="404"/>
      <c r="R24" s="404"/>
      <c r="T24" s="74" t="s">
        <v>4</v>
      </c>
      <c r="U24" s="75" t="s">
        <v>63</v>
      </c>
      <c r="V24" s="76" t="s">
        <v>64</v>
      </c>
      <c r="W24" s="75" t="s">
        <v>65</v>
      </c>
      <c r="X24" s="77" t="s">
        <v>15</v>
      </c>
      <c r="Y24" s="78">
        <v>0.25</v>
      </c>
      <c r="Z24" s="79">
        <v>0.75</v>
      </c>
    </row>
    <row r="25" spans="1:38" ht="90" customHeight="1" thickBot="1" x14ac:dyDescent="0.3">
      <c r="A25" s="420"/>
      <c r="B25" s="420"/>
      <c r="C25" s="422"/>
      <c r="D25" s="424"/>
      <c r="E25" s="426"/>
      <c r="F25" s="198" t="s">
        <v>217</v>
      </c>
      <c r="G25" s="202" t="s">
        <v>218</v>
      </c>
      <c r="H25" s="199" t="s">
        <v>211</v>
      </c>
      <c r="I25" s="106" t="s">
        <v>80</v>
      </c>
      <c r="J25" s="203">
        <v>16.12</v>
      </c>
      <c r="K25" s="428"/>
      <c r="L25" s="431"/>
      <c r="M25" s="431"/>
      <c r="N25" s="57" t="str">
        <f t="shared" ref="N25" si="1">IF(J25&gt;L$22,"EXCESSIVAMENTE ELEVADO",IF(J25&lt;M$22,"INEXEQUÍVEL","VÁLIDO"))</f>
        <v>EXCESSIVAMENTE ELEVADO</v>
      </c>
      <c r="O25" s="354">
        <f>(J25/K22)/K22</f>
        <v>0.13865198893730016</v>
      </c>
      <c r="P25" s="86" t="s">
        <v>538</v>
      </c>
      <c r="Q25" s="404"/>
      <c r="R25" s="404"/>
      <c r="T25" s="67">
        <f>AVERAGE(J22:J24)</f>
        <v>9.0033333333333321</v>
      </c>
      <c r="U25" s="68">
        <f>_xlfn.STDEV.S(J22:J24)</f>
        <v>1.9284536119215712</v>
      </c>
      <c r="V25" s="69">
        <f>U25/T25</f>
        <v>0.21419329269769397</v>
      </c>
      <c r="W25" s="70" t="str">
        <f>IF(V25&gt;25,"MEDIANA;","MÉDIA")</f>
        <v>MÉDIA</v>
      </c>
      <c r="X25" s="71">
        <f>MIN(J22:J25)</f>
        <v>6.83</v>
      </c>
      <c r="Y25" s="80" t="s">
        <v>70</v>
      </c>
      <c r="Z25" s="81" t="s">
        <v>71</v>
      </c>
    </row>
    <row r="26" spans="1:38" s="20" customFormat="1" ht="21.75" customHeight="1" thickBot="1" x14ac:dyDescent="0.3">
      <c r="A26" s="395"/>
      <c r="B26" s="396"/>
      <c r="C26" s="396"/>
      <c r="D26" s="396"/>
      <c r="E26" s="396"/>
      <c r="F26" s="396"/>
      <c r="G26" s="396"/>
      <c r="H26" s="396"/>
      <c r="I26" s="396"/>
      <c r="J26" s="396"/>
      <c r="K26" s="396"/>
      <c r="L26" s="396"/>
      <c r="M26" s="396"/>
      <c r="N26" s="396"/>
      <c r="O26" s="396"/>
      <c r="P26" s="396"/>
      <c r="Q26" s="396"/>
      <c r="R26" s="87"/>
      <c r="V26" s="40"/>
    </row>
    <row r="27" spans="1:38" ht="50.45" customHeight="1" thickBot="1" x14ac:dyDescent="0.3">
      <c r="A27" s="419">
        <v>23</v>
      </c>
      <c r="B27" s="419"/>
      <c r="C27" s="421" t="s">
        <v>219</v>
      </c>
      <c r="D27" s="423" t="s">
        <v>214</v>
      </c>
      <c r="E27" s="425">
        <v>139</v>
      </c>
      <c r="F27" s="139" t="s">
        <v>91</v>
      </c>
      <c r="G27" s="140" t="s">
        <v>85</v>
      </c>
      <c r="H27" s="146" t="s">
        <v>511</v>
      </c>
      <c r="I27" s="106" t="s">
        <v>79</v>
      </c>
      <c r="J27" s="187">
        <v>7.71</v>
      </c>
      <c r="K27" s="427">
        <f>AVERAGE(J27:J31)</f>
        <v>13.731999999999999</v>
      </c>
      <c r="L27" s="430">
        <f>K27*1.25</f>
        <v>17.164999999999999</v>
      </c>
      <c r="M27" s="430">
        <f>K27*0.75</f>
        <v>10.298999999999999</v>
      </c>
      <c r="N27" s="54" t="str">
        <f>IF(J27&gt;L$27,"EXCESSIVAMENTE ELEVADO",IF(J27&lt;M$27,"INEXEQUÍVEL","VÁLIDO"))</f>
        <v>INEXEQUÍVEL</v>
      </c>
      <c r="O27" s="354">
        <f>J27/K27</f>
        <v>0.5614622778910574</v>
      </c>
      <c r="P27" s="55" t="s">
        <v>72</v>
      </c>
      <c r="Q27" s="403">
        <f>TRUNC(AVERAGE(J27:J30),2)</f>
        <v>11.66</v>
      </c>
      <c r="R27" s="403">
        <f>Q27*E27</f>
        <v>1620.74</v>
      </c>
    </row>
    <row r="28" spans="1:38" ht="50.45" customHeight="1" x14ac:dyDescent="0.25">
      <c r="A28" s="420"/>
      <c r="B28" s="420"/>
      <c r="C28" s="422"/>
      <c r="D28" s="424"/>
      <c r="E28" s="426"/>
      <c r="F28" s="198" t="s">
        <v>215</v>
      </c>
      <c r="G28" s="155" t="s">
        <v>85</v>
      </c>
      <c r="H28" s="155" t="s">
        <v>103</v>
      </c>
      <c r="I28" s="106" t="s">
        <v>80</v>
      </c>
      <c r="J28" s="162">
        <v>10.89</v>
      </c>
      <c r="K28" s="428"/>
      <c r="L28" s="431"/>
      <c r="M28" s="431"/>
      <c r="N28" s="54" t="str">
        <f>IF(J28&gt;L$27,"EXCESSIVAMENTE ELEVADO",IF(J28&lt;M$27,"INEXEQUÍVEL","VÁLIDO"))</f>
        <v>VÁLIDO</v>
      </c>
      <c r="O28" s="52"/>
      <c r="P28" s="55"/>
      <c r="Q28" s="404"/>
      <c r="R28" s="404"/>
      <c r="T28" s="400" t="s">
        <v>62</v>
      </c>
      <c r="U28" s="401"/>
      <c r="V28" s="401"/>
      <c r="W28" s="401"/>
      <c r="X28" s="402"/>
      <c r="Y28" s="398" t="s">
        <v>66</v>
      </c>
      <c r="Z28" s="399"/>
    </row>
    <row r="29" spans="1:38" ht="61.15" customHeight="1" x14ac:dyDescent="0.25">
      <c r="A29" s="420"/>
      <c r="B29" s="420"/>
      <c r="C29" s="422"/>
      <c r="D29" s="424"/>
      <c r="E29" s="426"/>
      <c r="F29" s="103" t="s">
        <v>426</v>
      </c>
      <c r="G29" s="105" t="s">
        <v>85</v>
      </c>
      <c r="H29" s="159" t="s">
        <v>427</v>
      </c>
      <c r="I29" s="106" t="s">
        <v>79</v>
      </c>
      <c r="J29" s="100">
        <v>12</v>
      </c>
      <c r="K29" s="428"/>
      <c r="L29" s="431"/>
      <c r="M29" s="431"/>
      <c r="N29" s="54" t="str">
        <f>IF(J29&gt;L$27,"EXCESSIVAMENTE ELEVADO",IF(J29&lt;M$27,"INEXEQUÍVEL","VÁLIDO"))</f>
        <v>VÁLIDO</v>
      </c>
      <c r="O29" s="83"/>
      <c r="P29" s="82"/>
      <c r="Q29" s="404"/>
      <c r="R29" s="404"/>
      <c r="S29" s="115"/>
      <c r="T29" s="74" t="s">
        <v>4</v>
      </c>
      <c r="U29" s="75" t="s">
        <v>63</v>
      </c>
      <c r="V29" s="76" t="s">
        <v>64</v>
      </c>
      <c r="W29" s="75" t="s">
        <v>65</v>
      </c>
      <c r="X29" s="77" t="s">
        <v>15</v>
      </c>
      <c r="Y29" s="78">
        <v>0.25</v>
      </c>
      <c r="Z29" s="79">
        <v>0.75</v>
      </c>
    </row>
    <row r="30" spans="1:38" ht="61.15" customHeight="1" thickBot="1" x14ac:dyDescent="0.3">
      <c r="A30" s="420"/>
      <c r="B30" s="420"/>
      <c r="C30" s="422"/>
      <c r="D30" s="424"/>
      <c r="E30" s="426"/>
      <c r="F30" s="200" t="s">
        <v>216</v>
      </c>
      <c r="G30" s="155" t="s">
        <v>85</v>
      </c>
      <c r="H30" s="155" t="s">
        <v>103</v>
      </c>
      <c r="I30" s="104" t="s">
        <v>80</v>
      </c>
      <c r="J30" s="162">
        <v>16.059999999999999</v>
      </c>
      <c r="K30" s="428"/>
      <c r="L30" s="431"/>
      <c r="M30" s="431"/>
      <c r="N30" s="54" t="str">
        <f>IF(J30&gt;L$27,"EXCESSIVAMENTE ELEVADO",IF(J30&lt;M$27,"INEXEQUÍVEL","VÁLIDO"))</f>
        <v>VÁLIDO</v>
      </c>
      <c r="O30" s="96"/>
      <c r="P30" s="97"/>
      <c r="Q30" s="404"/>
      <c r="R30" s="404"/>
      <c r="S30" s="115"/>
      <c r="T30" s="276">
        <f>AVERAGE(J27:J30)</f>
        <v>11.664999999999999</v>
      </c>
      <c r="U30" s="277">
        <f>_xlfn.STDEV.S(J27:J30)</f>
        <v>3.4482314307482356</v>
      </c>
      <c r="V30" s="69">
        <f>U30/T30</f>
        <v>0.29560492333889721</v>
      </c>
      <c r="W30" s="70" t="str">
        <f>IF(V30&gt;25,"MEDIANA;","MÉDIA")</f>
        <v>MÉDIA</v>
      </c>
      <c r="X30" s="71">
        <f>MIN(J28:J30)</f>
        <v>10.89</v>
      </c>
      <c r="Y30" s="80" t="s">
        <v>70</v>
      </c>
      <c r="Z30" s="291" t="s">
        <v>71</v>
      </c>
    </row>
    <row r="31" spans="1:38" ht="61.15" customHeight="1" x14ac:dyDescent="0.25">
      <c r="A31" s="420"/>
      <c r="B31" s="420"/>
      <c r="C31" s="422"/>
      <c r="D31" s="424"/>
      <c r="E31" s="426"/>
      <c r="F31" s="204" t="s">
        <v>217</v>
      </c>
      <c r="G31" s="159" t="s">
        <v>218</v>
      </c>
      <c r="H31" s="159" t="s">
        <v>211</v>
      </c>
      <c r="I31" s="106" t="s">
        <v>80</v>
      </c>
      <c r="J31" s="194">
        <v>22</v>
      </c>
      <c r="K31" s="428"/>
      <c r="L31" s="431"/>
      <c r="M31" s="431"/>
      <c r="N31" s="54" t="str">
        <f>IF(J31&gt;L$27,"EXCESSIVAMENTE ELEVADO",IF(J31&lt;M$27,"INEXEQUÍVEL","VÁLIDO"))</f>
        <v>EXCESSIVAMENTE ELEVADO</v>
      </c>
      <c r="O31" s="354">
        <f>(J31-K27)/K27</f>
        <v>0.60209729099912623</v>
      </c>
      <c r="P31" s="86" t="s">
        <v>538</v>
      </c>
      <c r="Q31" s="404"/>
      <c r="R31" s="404"/>
      <c r="S31" s="115"/>
      <c r="T31" s="281" t="s">
        <v>4</v>
      </c>
      <c r="U31" s="281" t="s">
        <v>63</v>
      </c>
      <c r="V31" s="292" t="s">
        <v>64</v>
      </c>
      <c r="W31" s="280" t="s">
        <v>65</v>
      </c>
      <c r="X31" s="280" t="s">
        <v>15</v>
      </c>
      <c r="Y31" s="293"/>
      <c r="Z31" s="294"/>
    </row>
    <row r="32" spans="1:38" s="20" customFormat="1" ht="21.75" customHeight="1" thickBot="1" x14ac:dyDescent="0.3">
      <c r="A32" s="395" t="s">
        <v>68</v>
      </c>
      <c r="B32" s="396"/>
      <c r="C32" s="396"/>
      <c r="D32" s="396"/>
      <c r="E32" s="396"/>
      <c r="F32" s="396"/>
      <c r="G32" s="396"/>
      <c r="H32" s="396"/>
      <c r="I32" s="396"/>
      <c r="J32" s="396"/>
      <c r="K32" s="396"/>
      <c r="L32" s="396"/>
      <c r="M32" s="396"/>
      <c r="N32" s="396"/>
      <c r="O32" s="396"/>
      <c r="P32" s="396"/>
      <c r="Q32" s="396"/>
      <c r="R32" s="87"/>
      <c r="V32" s="40"/>
    </row>
    <row r="33" spans="1:26" ht="58.9" customHeight="1" thickBot="1" x14ac:dyDescent="0.3">
      <c r="A33" s="419">
        <v>24</v>
      </c>
      <c r="B33" s="419"/>
      <c r="C33" s="421" t="s">
        <v>220</v>
      </c>
      <c r="D33" s="423" t="s">
        <v>214</v>
      </c>
      <c r="E33" s="425">
        <v>96</v>
      </c>
      <c r="F33" s="139" t="s">
        <v>91</v>
      </c>
      <c r="G33" s="140" t="s">
        <v>85</v>
      </c>
      <c r="H33" s="146" t="s">
        <v>511</v>
      </c>
      <c r="I33" s="106" t="s">
        <v>79</v>
      </c>
      <c r="J33" s="188">
        <v>7.19</v>
      </c>
      <c r="K33" s="427">
        <f>AVERAGE(J33:J38)</f>
        <v>12.36</v>
      </c>
      <c r="L33" s="430">
        <f>K33*1.25</f>
        <v>15.45</v>
      </c>
      <c r="M33" s="430">
        <f>K33*0.75</f>
        <v>9.27</v>
      </c>
      <c r="N33" s="54" t="str">
        <f>IF(J33&gt;L$33,"EXCESSIVAMENTE ELEVADO",IF(J33&lt;M$33,"INEXEQUÍVEL","VÁLIDO"))</f>
        <v>INEXEQUÍVEL</v>
      </c>
      <c r="O33" s="354">
        <f>J33/K33</f>
        <v>0.58171521035598717</v>
      </c>
      <c r="P33" s="352" t="s">
        <v>72</v>
      </c>
      <c r="Q33" s="403">
        <f>TRUNC(AVERAGE(J33:J37),2)</f>
        <v>10.33</v>
      </c>
      <c r="R33" s="403">
        <f>Q33*E33</f>
        <v>991.68000000000006</v>
      </c>
    </row>
    <row r="34" spans="1:26" ht="58.9" customHeight="1" x14ac:dyDescent="0.25">
      <c r="A34" s="420"/>
      <c r="B34" s="420"/>
      <c r="C34" s="422"/>
      <c r="D34" s="424"/>
      <c r="E34" s="426"/>
      <c r="F34" s="145" t="s">
        <v>221</v>
      </c>
      <c r="G34" s="147" t="s">
        <v>84</v>
      </c>
      <c r="H34" s="147" t="s">
        <v>222</v>
      </c>
      <c r="I34" s="106" t="s">
        <v>79</v>
      </c>
      <c r="J34" s="189">
        <v>10.32</v>
      </c>
      <c r="K34" s="428"/>
      <c r="L34" s="431"/>
      <c r="M34" s="431"/>
      <c r="N34" s="54" t="str">
        <f>IF(J34&gt;L$33,"EXCESSIVAMENTE ELEVADO",IF(J34&lt;M$33,"INEXEQUÍVEL","VÁLIDO"))</f>
        <v>VÁLIDO</v>
      </c>
      <c r="O34" s="52"/>
      <c r="P34" s="55"/>
      <c r="Q34" s="404"/>
      <c r="R34" s="404"/>
      <c r="T34" s="269" t="s">
        <v>62</v>
      </c>
      <c r="U34" s="270"/>
      <c r="V34" s="270"/>
      <c r="W34" s="270"/>
      <c r="X34" s="271"/>
      <c r="Y34" s="272" t="s">
        <v>66</v>
      </c>
      <c r="Z34" s="273"/>
    </row>
    <row r="35" spans="1:26" ht="58.9" customHeight="1" thickBot="1" x14ac:dyDescent="0.3">
      <c r="A35" s="420"/>
      <c r="B35" s="420"/>
      <c r="C35" s="422"/>
      <c r="D35" s="424"/>
      <c r="E35" s="426"/>
      <c r="F35" s="153" t="s">
        <v>430</v>
      </c>
      <c r="G35" s="105" t="s">
        <v>85</v>
      </c>
      <c r="H35" s="147" t="s">
        <v>431</v>
      </c>
      <c r="I35" s="106" t="s">
        <v>79</v>
      </c>
      <c r="J35" s="112">
        <v>11.16</v>
      </c>
      <c r="K35" s="428"/>
      <c r="L35" s="431"/>
      <c r="M35" s="431"/>
      <c r="N35" s="54" t="str">
        <f t="shared" ref="N35:N38" si="2">IF(J35&gt;L$33,"EXCESSIVAMENTE ELEVADO",IF(J35&lt;M$33,"INEXEQUÍVEL","VÁLIDO"))</f>
        <v>VÁLIDO</v>
      </c>
      <c r="O35" s="83"/>
      <c r="P35" s="82"/>
      <c r="Q35" s="404"/>
      <c r="R35" s="404"/>
      <c r="T35" s="74" t="s">
        <v>4</v>
      </c>
      <c r="U35" s="75" t="s">
        <v>63</v>
      </c>
      <c r="V35" s="76" t="s">
        <v>64</v>
      </c>
      <c r="W35" s="75" t="s">
        <v>65</v>
      </c>
      <c r="X35" s="77" t="s">
        <v>15</v>
      </c>
      <c r="Y35" s="119">
        <v>0.25</v>
      </c>
      <c r="Z35" s="120">
        <v>0.75</v>
      </c>
    </row>
    <row r="36" spans="1:26" ht="58.9" customHeight="1" thickBot="1" x14ac:dyDescent="0.3">
      <c r="A36" s="420"/>
      <c r="B36" s="420"/>
      <c r="C36" s="422"/>
      <c r="D36" s="424"/>
      <c r="E36" s="426"/>
      <c r="F36" s="190" t="s">
        <v>216</v>
      </c>
      <c r="G36" s="206" t="s">
        <v>85</v>
      </c>
      <c r="H36" s="185" t="s">
        <v>103</v>
      </c>
      <c r="I36" s="106" t="s">
        <v>80</v>
      </c>
      <c r="J36" s="189">
        <v>11.41</v>
      </c>
      <c r="K36" s="428"/>
      <c r="L36" s="431"/>
      <c r="M36" s="431"/>
      <c r="N36" s="54" t="str">
        <f t="shared" si="2"/>
        <v>VÁLIDO</v>
      </c>
      <c r="O36" s="83"/>
      <c r="P36" s="82"/>
      <c r="Q36" s="404"/>
      <c r="R36" s="404"/>
      <c r="T36" s="67">
        <f>AVERAGE(J33:J37)</f>
        <v>10.336</v>
      </c>
      <c r="U36" s="68">
        <f>_xlfn.STDEV.S(J33:J37)</f>
        <v>1.8253574992313071</v>
      </c>
      <c r="V36" s="69">
        <f>U36/T36</f>
        <v>0.17660192523522708</v>
      </c>
      <c r="W36" s="70" t="str">
        <f>IF(V36&gt;25,"MEDIANA;","MÉDIA")</f>
        <v>MÉDIA</v>
      </c>
      <c r="X36" s="71">
        <f>MIN(J34:J37)</f>
        <v>10.32</v>
      </c>
      <c r="Y36" s="80" t="s">
        <v>70</v>
      </c>
      <c r="Z36" s="81" t="s">
        <v>71</v>
      </c>
    </row>
    <row r="37" spans="1:26" ht="58.9" customHeight="1" x14ac:dyDescent="0.25">
      <c r="A37" s="420"/>
      <c r="B37" s="420"/>
      <c r="C37" s="422"/>
      <c r="D37" s="424"/>
      <c r="E37" s="426"/>
      <c r="F37" s="113" t="s">
        <v>429</v>
      </c>
      <c r="G37" s="105" t="s">
        <v>85</v>
      </c>
      <c r="H37" s="147" t="s">
        <v>428</v>
      </c>
      <c r="I37" s="106" t="s">
        <v>80</v>
      </c>
      <c r="J37" s="112">
        <v>11.6</v>
      </c>
      <c r="K37" s="428"/>
      <c r="L37" s="431"/>
      <c r="M37" s="431"/>
      <c r="N37" s="54" t="str">
        <f t="shared" si="2"/>
        <v>VÁLIDO</v>
      </c>
      <c r="O37" s="83"/>
      <c r="P37" s="82"/>
      <c r="Q37" s="404"/>
      <c r="R37" s="404"/>
    </row>
    <row r="38" spans="1:26" ht="78.75" customHeight="1" thickBot="1" x14ac:dyDescent="0.3">
      <c r="A38" s="420"/>
      <c r="B38" s="420"/>
      <c r="C38" s="422"/>
      <c r="D38" s="424"/>
      <c r="E38" s="426"/>
      <c r="F38" s="160" t="s">
        <v>217</v>
      </c>
      <c r="G38" s="196" t="s">
        <v>85</v>
      </c>
      <c r="H38" s="373" t="s">
        <v>211</v>
      </c>
      <c r="I38" s="104" t="s">
        <v>80</v>
      </c>
      <c r="J38" s="205">
        <v>22.48</v>
      </c>
      <c r="K38" s="429"/>
      <c r="L38" s="432"/>
      <c r="M38" s="432"/>
      <c r="N38" s="54" t="str">
        <f t="shared" si="2"/>
        <v>EXCESSIVAMENTE ELEVADO</v>
      </c>
      <c r="O38" s="354">
        <f>(J38-K33)/K33</f>
        <v>0.81877022653721698</v>
      </c>
      <c r="P38" s="86" t="s">
        <v>538</v>
      </c>
      <c r="Q38" s="405"/>
      <c r="R38" s="405"/>
    </row>
    <row r="39" spans="1:26" s="20" customFormat="1" ht="21.75" customHeight="1" x14ac:dyDescent="0.25">
      <c r="A39" s="440"/>
      <c r="B39" s="441"/>
      <c r="C39" s="441"/>
      <c r="D39" s="441"/>
      <c r="E39" s="441"/>
      <c r="F39" s="441"/>
      <c r="G39" s="441"/>
      <c r="H39" s="441"/>
      <c r="I39" s="441"/>
      <c r="J39" s="441"/>
      <c r="K39" s="441"/>
      <c r="L39" s="441"/>
      <c r="M39" s="441"/>
      <c r="N39" s="441"/>
      <c r="O39" s="441"/>
      <c r="P39" s="441"/>
      <c r="Q39" s="441"/>
      <c r="R39" s="441"/>
      <c r="V39" s="40"/>
    </row>
    <row r="40" spans="1:26" ht="54" customHeight="1" thickBot="1" x14ac:dyDescent="0.3">
      <c r="A40" s="419">
        <v>25</v>
      </c>
      <c r="B40" s="419"/>
      <c r="C40" s="421" t="s">
        <v>223</v>
      </c>
      <c r="D40" s="423" t="s">
        <v>214</v>
      </c>
      <c r="E40" s="425">
        <v>50</v>
      </c>
      <c r="F40" s="153" t="s">
        <v>475</v>
      </c>
      <c r="G40" s="105" t="s">
        <v>85</v>
      </c>
      <c r="H40" s="147" t="s">
        <v>474</v>
      </c>
      <c r="I40" s="124" t="s">
        <v>80</v>
      </c>
      <c r="J40" s="112">
        <v>6.57</v>
      </c>
      <c r="K40" s="427">
        <f>AVERAGE(J40:J44)</f>
        <v>9.7759999999999998</v>
      </c>
      <c r="L40" s="430">
        <f>K40*1.25</f>
        <v>12.219999999999999</v>
      </c>
      <c r="M40" s="430">
        <f>K40*0.75</f>
        <v>7.3319999999999999</v>
      </c>
      <c r="N40" s="54" t="str">
        <f>IF(J40&gt;L$40,"EXCESSIVAMENTE ELEVADO",IF(J40&lt;M$40,"INEXEQUÍVEL","VÁLIDO"))</f>
        <v>INEXEQUÍVEL</v>
      </c>
      <c r="O40" s="354">
        <f>J40/K40</f>
        <v>0.67205400981996732</v>
      </c>
      <c r="P40" s="352" t="s">
        <v>72</v>
      </c>
      <c r="Q40" s="403">
        <f>TRUNC(AVERAGE(J41:J43),2)</f>
        <v>8.81</v>
      </c>
      <c r="R40" s="403">
        <f>Q40*E40</f>
        <v>440.5</v>
      </c>
    </row>
    <row r="41" spans="1:26" ht="54" customHeight="1" x14ac:dyDescent="0.25">
      <c r="A41" s="420"/>
      <c r="B41" s="420"/>
      <c r="C41" s="422"/>
      <c r="D41" s="424"/>
      <c r="E41" s="426"/>
      <c r="F41" s="190" t="s">
        <v>224</v>
      </c>
      <c r="G41" s="206" t="s">
        <v>205</v>
      </c>
      <c r="H41" s="206" t="s">
        <v>205</v>
      </c>
      <c r="I41" s="382" t="s">
        <v>205</v>
      </c>
      <c r="J41" s="193">
        <v>7.54</v>
      </c>
      <c r="K41" s="428"/>
      <c r="L41" s="431"/>
      <c r="M41" s="431"/>
      <c r="N41" s="54" t="str">
        <f t="shared" ref="N41:N44" si="3">IF(J41&gt;L$40,"EXCESSIVAMENTE ELEVADO",IF(J41&lt;M$40,"INEXEQUÍVEL","VÁLIDO"))</f>
        <v>VÁLIDO</v>
      </c>
      <c r="O41" s="83"/>
      <c r="P41" s="82"/>
      <c r="Q41" s="404"/>
      <c r="R41" s="404"/>
      <c r="T41" s="400" t="s">
        <v>62</v>
      </c>
      <c r="U41" s="401"/>
      <c r="V41" s="401"/>
      <c r="W41" s="401"/>
      <c r="X41" s="402"/>
      <c r="Y41" s="398" t="s">
        <v>66</v>
      </c>
      <c r="Z41" s="399"/>
    </row>
    <row r="42" spans="1:26" ht="60" customHeight="1" x14ac:dyDescent="0.25">
      <c r="A42" s="420"/>
      <c r="B42" s="420"/>
      <c r="C42" s="422"/>
      <c r="D42" s="424"/>
      <c r="E42" s="426"/>
      <c r="F42" s="190" t="s">
        <v>216</v>
      </c>
      <c r="G42" s="206" t="s">
        <v>85</v>
      </c>
      <c r="H42" s="185" t="s">
        <v>103</v>
      </c>
      <c r="I42" s="104" t="s">
        <v>80</v>
      </c>
      <c r="J42" s="193">
        <v>8.3800000000000008</v>
      </c>
      <c r="K42" s="428"/>
      <c r="L42" s="431"/>
      <c r="M42" s="431"/>
      <c r="N42" s="54" t="str">
        <f t="shared" si="3"/>
        <v>VÁLIDO</v>
      </c>
      <c r="O42" s="83"/>
      <c r="P42" s="82"/>
      <c r="Q42" s="404"/>
      <c r="R42" s="404"/>
      <c r="T42" s="74" t="s">
        <v>4</v>
      </c>
      <c r="U42" s="75" t="s">
        <v>63</v>
      </c>
      <c r="V42" s="76" t="s">
        <v>64</v>
      </c>
      <c r="W42" s="75" t="s">
        <v>65</v>
      </c>
      <c r="X42" s="77" t="s">
        <v>15</v>
      </c>
      <c r="Y42" s="78">
        <v>0.25</v>
      </c>
      <c r="Z42" s="79">
        <v>0.75</v>
      </c>
    </row>
    <row r="43" spans="1:26" ht="60" customHeight="1" x14ac:dyDescent="0.25">
      <c r="A43" s="420"/>
      <c r="B43" s="420"/>
      <c r="C43" s="422"/>
      <c r="D43" s="424"/>
      <c r="E43" s="426"/>
      <c r="F43" s="151" t="s">
        <v>215</v>
      </c>
      <c r="G43" s="147" t="s">
        <v>85</v>
      </c>
      <c r="H43" s="147" t="s">
        <v>103</v>
      </c>
      <c r="I43" s="106" t="s">
        <v>80</v>
      </c>
      <c r="J43" s="189">
        <v>10.51</v>
      </c>
      <c r="K43" s="428"/>
      <c r="L43" s="431"/>
      <c r="M43" s="431"/>
      <c r="N43" s="54" t="str">
        <f t="shared" si="3"/>
        <v>VÁLIDO</v>
      </c>
      <c r="O43" s="83"/>
      <c r="P43" s="82"/>
      <c r="Q43" s="404"/>
      <c r="R43" s="404"/>
      <c r="T43" s="130"/>
      <c r="U43" s="131"/>
      <c r="V43" s="132"/>
      <c r="W43" s="131"/>
      <c r="X43" s="133"/>
      <c r="Y43" s="78"/>
      <c r="Z43" s="79"/>
    </row>
    <row r="44" spans="1:26" ht="60" customHeight="1" thickBot="1" x14ac:dyDescent="0.3">
      <c r="A44" s="420"/>
      <c r="B44" s="420"/>
      <c r="C44" s="422"/>
      <c r="D44" s="424"/>
      <c r="E44" s="426"/>
      <c r="F44" s="160" t="s">
        <v>217</v>
      </c>
      <c r="G44" s="196" t="s">
        <v>85</v>
      </c>
      <c r="H44" s="196" t="s">
        <v>211</v>
      </c>
      <c r="I44" s="106" t="s">
        <v>80</v>
      </c>
      <c r="J44" s="205">
        <v>15.88</v>
      </c>
      <c r="K44" s="428"/>
      <c r="L44" s="431"/>
      <c r="M44" s="431"/>
      <c r="N44" s="54" t="str">
        <f t="shared" si="3"/>
        <v>EXCESSIVAMENTE ELEVADO</v>
      </c>
      <c r="O44" s="354">
        <f>(J44-K40)/K40</f>
        <v>0.62438625204582665</v>
      </c>
      <c r="P44" s="86" t="s">
        <v>538</v>
      </c>
      <c r="Q44" s="405"/>
      <c r="R44" s="405"/>
      <c r="T44" s="67">
        <f>AVERAGE(J41:J43)</f>
        <v>8.81</v>
      </c>
      <c r="U44" s="68">
        <f>_xlfn.STDEV.S(J41:J43)</f>
        <v>1.5309800782505365</v>
      </c>
      <c r="V44" s="69">
        <f>U44/T44</f>
        <v>0.17377753442117325</v>
      </c>
      <c r="W44" s="70" t="str">
        <f>IF(V44&gt;25,"MEDIANA;","MÉDIA")</f>
        <v>MÉDIA</v>
      </c>
      <c r="X44" s="71">
        <f>MIN(J41:J43)</f>
        <v>7.54</v>
      </c>
      <c r="Y44" s="80" t="s">
        <v>70</v>
      </c>
      <c r="Z44" s="81" t="s">
        <v>71</v>
      </c>
    </row>
    <row r="45" spans="1:26" s="20" customFormat="1" ht="21.75" customHeight="1" x14ac:dyDescent="0.25">
      <c r="A45" s="444"/>
      <c r="B45" s="445"/>
      <c r="C45" s="445"/>
      <c r="D45" s="445"/>
      <c r="E45" s="445"/>
      <c r="F45" s="446"/>
      <c r="G45" s="446"/>
      <c r="H45" s="446"/>
      <c r="I45" s="446"/>
      <c r="J45" s="446"/>
      <c r="K45" s="446"/>
      <c r="L45" s="446"/>
      <c r="M45" s="446"/>
      <c r="N45" s="446"/>
      <c r="O45" s="446"/>
      <c r="P45" s="446"/>
      <c r="Q45" s="445"/>
      <c r="R45" s="445"/>
      <c r="V45" s="40"/>
    </row>
    <row r="46" spans="1:26" ht="42" customHeight="1" thickBot="1" x14ac:dyDescent="0.3">
      <c r="A46" s="419">
        <v>26</v>
      </c>
      <c r="B46" s="419"/>
      <c r="C46" s="421" t="s">
        <v>225</v>
      </c>
      <c r="D46" s="423" t="s">
        <v>214</v>
      </c>
      <c r="E46" s="425">
        <v>50</v>
      </c>
      <c r="F46" s="190" t="s">
        <v>224</v>
      </c>
      <c r="G46" s="206" t="s">
        <v>205</v>
      </c>
      <c r="H46" s="206" t="s">
        <v>205</v>
      </c>
      <c r="I46" s="382" t="s">
        <v>205</v>
      </c>
      <c r="J46" s="193">
        <v>9.24</v>
      </c>
      <c r="K46" s="427">
        <f>AVERAGE(J46:J50)</f>
        <v>12.016000000000002</v>
      </c>
      <c r="L46" s="430">
        <f>K46*1.25</f>
        <v>15.020000000000003</v>
      </c>
      <c r="M46" s="430">
        <f>K46*0.75</f>
        <v>9.0120000000000005</v>
      </c>
      <c r="N46" s="86" t="str">
        <f>IF(J46&gt;L$46,"EXCESSIVAMENTE ELEVADO",IF(J46&lt;M$46,"INEXEQUÍVEL","VÁLIDO"))</f>
        <v>VÁLIDO</v>
      </c>
      <c r="O46" s="52"/>
      <c r="P46" s="47"/>
      <c r="Q46" s="403">
        <f>TRUNC(AVERAGE(J46:J50),2)</f>
        <v>12.01</v>
      </c>
      <c r="R46" s="403">
        <f>Q46*E46</f>
        <v>600.5</v>
      </c>
      <c r="T46" s="442"/>
      <c r="U46" s="442"/>
      <c r="V46" s="442"/>
      <c r="W46" s="442"/>
      <c r="X46" s="442"/>
      <c r="Y46" s="443"/>
      <c r="Z46" s="443"/>
    </row>
    <row r="47" spans="1:26" ht="42" customHeight="1" x14ac:dyDescent="0.25">
      <c r="A47" s="420"/>
      <c r="B47" s="420"/>
      <c r="C47" s="422"/>
      <c r="D47" s="424"/>
      <c r="E47" s="426"/>
      <c r="F47" s="151" t="s">
        <v>215</v>
      </c>
      <c r="G47" s="185" t="s">
        <v>85</v>
      </c>
      <c r="H47" s="185" t="s">
        <v>103</v>
      </c>
      <c r="I47" s="106" t="s">
        <v>80</v>
      </c>
      <c r="J47" s="193">
        <v>10.39</v>
      </c>
      <c r="K47" s="428"/>
      <c r="L47" s="431"/>
      <c r="M47" s="431"/>
      <c r="N47" s="86" t="str">
        <f t="shared" ref="N47:N50" si="4">IF(J47&gt;L$46,"EXCESSIVAMENTE ELEVADO",IF(J47&lt;M$46,"INEXEQUÍVEL","VÁLIDO"))</f>
        <v>VÁLIDO</v>
      </c>
      <c r="O47" s="52"/>
      <c r="P47" s="47"/>
      <c r="Q47" s="404"/>
      <c r="R47" s="404"/>
      <c r="T47" s="269" t="s">
        <v>62</v>
      </c>
      <c r="U47" s="270"/>
      <c r="V47" s="270"/>
      <c r="W47" s="270"/>
      <c r="X47" s="271"/>
      <c r="Y47" s="121" t="s">
        <v>66</v>
      </c>
      <c r="Z47" s="122"/>
    </row>
    <row r="48" spans="1:26" ht="42" customHeight="1" x14ac:dyDescent="0.25">
      <c r="A48" s="420"/>
      <c r="B48" s="420"/>
      <c r="C48" s="422"/>
      <c r="D48" s="424"/>
      <c r="E48" s="426"/>
      <c r="F48" s="145" t="s">
        <v>226</v>
      </c>
      <c r="G48" s="147" t="s">
        <v>84</v>
      </c>
      <c r="H48" s="147" t="s">
        <v>227</v>
      </c>
      <c r="I48" s="106" t="s">
        <v>80</v>
      </c>
      <c r="J48" s="189">
        <v>12.88</v>
      </c>
      <c r="K48" s="428"/>
      <c r="L48" s="431"/>
      <c r="M48" s="431"/>
      <c r="N48" s="86" t="str">
        <f t="shared" si="4"/>
        <v>VÁLIDO</v>
      </c>
      <c r="O48" s="52"/>
      <c r="P48" s="47"/>
      <c r="Q48" s="404"/>
      <c r="R48" s="404"/>
      <c r="T48" s="74" t="s">
        <v>4</v>
      </c>
      <c r="U48" s="75" t="s">
        <v>63</v>
      </c>
      <c r="V48" s="76" t="s">
        <v>64</v>
      </c>
      <c r="W48" s="75" t="s">
        <v>65</v>
      </c>
      <c r="X48" s="77" t="s">
        <v>15</v>
      </c>
      <c r="Y48" s="78">
        <v>0.25</v>
      </c>
      <c r="Z48" s="79">
        <v>0.75</v>
      </c>
    </row>
    <row r="49" spans="1:26" ht="52.9" customHeight="1" thickBot="1" x14ac:dyDescent="0.3">
      <c r="A49" s="420"/>
      <c r="B49" s="420"/>
      <c r="C49" s="422"/>
      <c r="D49" s="424"/>
      <c r="E49" s="426"/>
      <c r="F49" s="151" t="s">
        <v>467</v>
      </c>
      <c r="G49" s="102" t="s">
        <v>85</v>
      </c>
      <c r="H49" s="102" t="s">
        <v>402</v>
      </c>
      <c r="I49" s="102" t="s">
        <v>403</v>
      </c>
      <c r="J49" s="112">
        <v>12.57</v>
      </c>
      <c r="K49" s="428"/>
      <c r="L49" s="431"/>
      <c r="M49" s="431"/>
      <c r="N49" s="86" t="str">
        <f t="shared" si="4"/>
        <v>VÁLIDO</v>
      </c>
      <c r="O49" s="83"/>
      <c r="P49" s="82"/>
      <c r="Q49" s="404"/>
      <c r="R49" s="404"/>
      <c r="T49" s="67">
        <f>AVERAGE(J46:J50)</f>
        <v>12.016000000000002</v>
      </c>
      <c r="U49" s="68">
        <f>_xlfn.STDEV.S(J46:J50)</f>
        <v>2.2532043848705725</v>
      </c>
      <c r="V49" s="69">
        <f>U49/T49</f>
        <v>0.18751700939335653</v>
      </c>
      <c r="W49" s="70" t="str">
        <f>IF(V49&gt;25,"MEDIANA;","MÉDIA")</f>
        <v>MÉDIA</v>
      </c>
      <c r="X49" s="71">
        <f>MIN(J46:J50)</f>
        <v>9.24</v>
      </c>
      <c r="Y49" s="80" t="s">
        <v>70</v>
      </c>
      <c r="Z49" s="81" t="s">
        <v>71</v>
      </c>
    </row>
    <row r="50" spans="1:26" ht="66" customHeight="1" x14ac:dyDescent="0.25">
      <c r="A50" s="420"/>
      <c r="B50" s="420"/>
      <c r="C50" s="422"/>
      <c r="D50" s="424"/>
      <c r="E50" s="426"/>
      <c r="F50" s="266" t="s">
        <v>476</v>
      </c>
      <c r="G50" s="105" t="s">
        <v>84</v>
      </c>
      <c r="H50" s="102" t="s">
        <v>477</v>
      </c>
      <c r="I50" s="104" t="s">
        <v>80</v>
      </c>
      <c r="J50" s="100">
        <v>15</v>
      </c>
      <c r="K50" s="428"/>
      <c r="L50" s="431"/>
      <c r="M50" s="431"/>
      <c r="N50" s="86" t="str">
        <f t="shared" si="4"/>
        <v>VÁLIDO</v>
      </c>
      <c r="O50" s="83"/>
      <c r="P50" s="82"/>
      <c r="Q50" s="404"/>
      <c r="R50" s="404"/>
    </row>
    <row r="51" spans="1:26" s="20" customFormat="1" ht="21.75" customHeight="1" thickBot="1" x14ac:dyDescent="0.3">
      <c r="A51" s="458"/>
      <c r="B51" s="446"/>
      <c r="C51" s="446"/>
      <c r="D51" s="446"/>
      <c r="E51" s="446"/>
      <c r="F51" s="446"/>
      <c r="G51" s="446"/>
      <c r="H51" s="446"/>
      <c r="I51" s="446"/>
      <c r="J51" s="446"/>
      <c r="K51" s="446"/>
      <c r="L51" s="446"/>
      <c r="M51" s="446"/>
      <c r="N51" s="446"/>
      <c r="O51" s="446"/>
      <c r="P51" s="446"/>
      <c r="Q51" s="446"/>
      <c r="R51" s="446"/>
      <c r="V51" s="40"/>
    </row>
    <row r="52" spans="1:26" ht="60.6" customHeight="1" x14ac:dyDescent="0.25">
      <c r="A52" s="419">
        <v>27</v>
      </c>
      <c r="B52" s="419"/>
      <c r="C52" s="421" t="s">
        <v>228</v>
      </c>
      <c r="D52" s="423" t="s">
        <v>214</v>
      </c>
      <c r="E52" s="425">
        <v>50</v>
      </c>
      <c r="F52" s="177" t="s">
        <v>506</v>
      </c>
      <c r="G52" s="158" t="s">
        <v>133</v>
      </c>
      <c r="H52" s="158" t="s">
        <v>402</v>
      </c>
      <c r="I52" s="106" t="s">
        <v>403</v>
      </c>
      <c r="J52" s="188">
        <v>11.94</v>
      </c>
      <c r="K52" s="427">
        <f>AVERAGE(J52:J56)</f>
        <v>15.991999999999999</v>
      </c>
      <c r="L52" s="464">
        <f>K52*1.25</f>
        <v>19.989999999999998</v>
      </c>
      <c r="M52" s="464">
        <f>K52*0.75</f>
        <v>11.994</v>
      </c>
      <c r="N52" s="54" t="str">
        <f>IF(J52&gt;L$52,"EXCESSIVAMENTE ELEVADO",IF(J52&lt;M$52,"INEXEQUÍVEL","VÁLIDO"))</f>
        <v>INEXEQUÍVEL</v>
      </c>
      <c r="O52" s="354">
        <f>J52/K52</f>
        <v>0.74662331165582796</v>
      </c>
      <c r="P52" s="352" t="s">
        <v>72</v>
      </c>
      <c r="Q52" s="403">
        <f>TRUNC(AVERAGE(J52:J56),2)</f>
        <v>15.99</v>
      </c>
      <c r="R52" s="403">
        <f>Q52*E52</f>
        <v>799.5</v>
      </c>
      <c r="T52" s="400" t="s">
        <v>62</v>
      </c>
      <c r="U52" s="401"/>
      <c r="V52" s="401"/>
      <c r="W52" s="401"/>
      <c r="X52" s="402"/>
      <c r="Y52" s="121" t="s">
        <v>66</v>
      </c>
      <c r="Z52" s="122"/>
    </row>
    <row r="53" spans="1:26" ht="60.6" customHeight="1" x14ac:dyDescent="0.25">
      <c r="A53" s="420"/>
      <c r="B53" s="420"/>
      <c r="C53" s="422"/>
      <c r="D53" s="424"/>
      <c r="E53" s="426"/>
      <c r="F53" s="178" t="s">
        <v>229</v>
      </c>
      <c r="G53" s="185" t="s">
        <v>84</v>
      </c>
      <c r="H53" s="185" t="s">
        <v>232</v>
      </c>
      <c r="I53" s="356" t="s">
        <v>403</v>
      </c>
      <c r="J53" s="193">
        <v>13.96</v>
      </c>
      <c r="K53" s="428"/>
      <c r="L53" s="465"/>
      <c r="M53" s="465"/>
      <c r="N53" s="54" t="str">
        <f t="shared" ref="N53:N56" si="5">IF(J53&gt;L$52,"EXCESSIVAMENTE ELEVADO",IF(J53&lt;M$52,"INEXEQUÍVEL","VÁLIDO"))</f>
        <v>VÁLIDO</v>
      </c>
      <c r="O53" s="83"/>
      <c r="P53" s="82"/>
      <c r="Q53" s="404"/>
      <c r="R53" s="404"/>
      <c r="T53" s="74" t="s">
        <v>4</v>
      </c>
      <c r="U53" s="75" t="s">
        <v>63</v>
      </c>
      <c r="V53" s="76" t="s">
        <v>64</v>
      </c>
      <c r="W53" s="75" t="s">
        <v>65</v>
      </c>
      <c r="X53" s="77" t="s">
        <v>15</v>
      </c>
      <c r="Y53" s="78">
        <v>0.25</v>
      </c>
      <c r="Z53" s="79">
        <v>0.75</v>
      </c>
    </row>
    <row r="54" spans="1:26" ht="63.75" thickBot="1" x14ac:dyDescent="0.3">
      <c r="A54" s="420"/>
      <c r="B54" s="420"/>
      <c r="C54" s="422"/>
      <c r="D54" s="424"/>
      <c r="E54" s="426"/>
      <c r="F54" s="147" t="s">
        <v>230</v>
      </c>
      <c r="G54" s="147" t="s">
        <v>84</v>
      </c>
      <c r="H54" s="147" t="s">
        <v>165</v>
      </c>
      <c r="I54" s="106" t="s">
        <v>403</v>
      </c>
      <c r="J54" s="189">
        <v>14.36</v>
      </c>
      <c r="K54" s="428"/>
      <c r="L54" s="465"/>
      <c r="M54" s="465"/>
      <c r="N54" s="54" t="str">
        <f t="shared" si="5"/>
        <v>VÁLIDO</v>
      </c>
      <c r="O54" s="83"/>
      <c r="P54" s="82"/>
      <c r="Q54" s="404"/>
      <c r="R54" s="404"/>
      <c r="T54" s="67">
        <f>AVERAGE(J52:J56)</f>
        <v>15.991999999999999</v>
      </c>
      <c r="U54" s="68">
        <f>_xlfn.STDEV.S(J52:J56)</f>
        <v>4.0934239946528885</v>
      </c>
      <c r="V54" s="69">
        <f>U54/T54</f>
        <v>0.25596698315738425</v>
      </c>
      <c r="W54" s="70" t="str">
        <f>IF(V54&gt;25,"MEDIANA;","MÉDIA")</f>
        <v>MÉDIA</v>
      </c>
      <c r="X54" s="71">
        <f>MIN(J51:J55)</f>
        <v>11.94</v>
      </c>
      <c r="Y54" s="80" t="s">
        <v>70</v>
      </c>
      <c r="Z54" s="291" t="s">
        <v>71</v>
      </c>
    </row>
    <row r="55" spans="1:26" ht="78.75" x14ac:dyDescent="0.25">
      <c r="A55" s="420"/>
      <c r="B55" s="420"/>
      <c r="C55" s="422"/>
      <c r="D55" s="424"/>
      <c r="E55" s="426"/>
      <c r="F55" s="169" t="s">
        <v>231</v>
      </c>
      <c r="G55" s="155" t="s">
        <v>84</v>
      </c>
      <c r="H55" s="147" t="s">
        <v>233</v>
      </c>
      <c r="I55" s="106" t="s">
        <v>80</v>
      </c>
      <c r="J55" s="383">
        <v>17.2</v>
      </c>
      <c r="K55" s="428"/>
      <c r="L55" s="465"/>
      <c r="M55" s="465"/>
      <c r="N55" s="54" t="str">
        <f t="shared" si="5"/>
        <v>VÁLIDO</v>
      </c>
      <c r="O55" s="83"/>
      <c r="P55" s="82"/>
      <c r="Q55" s="404"/>
      <c r="R55" s="404"/>
      <c r="T55" s="463"/>
      <c r="U55" s="463"/>
      <c r="V55" s="463"/>
      <c r="W55" s="463"/>
      <c r="X55" s="463"/>
      <c r="Y55" s="374"/>
      <c r="Z55" s="374"/>
    </row>
    <row r="56" spans="1:26" ht="43.9" customHeight="1" thickBot="1" x14ac:dyDescent="0.3">
      <c r="A56" s="420"/>
      <c r="B56" s="420"/>
      <c r="C56" s="422"/>
      <c r="D56" s="424"/>
      <c r="E56" s="426"/>
      <c r="F56" s="372" t="s">
        <v>504</v>
      </c>
      <c r="G56" s="101" t="s">
        <v>133</v>
      </c>
      <c r="H56" s="373" t="s">
        <v>505</v>
      </c>
      <c r="I56" s="102" t="s">
        <v>79</v>
      </c>
      <c r="J56" s="362">
        <v>22.5</v>
      </c>
      <c r="K56" s="428"/>
      <c r="L56" s="465"/>
      <c r="M56" s="465"/>
      <c r="N56" s="54" t="str">
        <f t="shared" si="5"/>
        <v>EXCESSIVAMENTE ELEVADO</v>
      </c>
      <c r="O56" s="354">
        <f>(J56-K52)/K52</f>
        <v>0.40695347673836929</v>
      </c>
      <c r="P56" s="86" t="s">
        <v>538</v>
      </c>
      <c r="Q56" s="404"/>
      <c r="R56" s="404"/>
      <c r="T56" s="375"/>
      <c r="U56" s="375"/>
      <c r="V56" s="376"/>
      <c r="W56" s="375"/>
      <c r="X56" s="375"/>
      <c r="Y56" s="377"/>
      <c r="Z56" s="381"/>
    </row>
    <row r="57" spans="1:26" s="20" customFormat="1" ht="21.75" customHeight="1" thickBot="1" x14ac:dyDescent="0.3">
      <c r="A57" s="458"/>
      <c r="B57" s="446"/>
      <c r="C57" s="446"/>
      <c r="D57" s="446"/>
      <c r="E57" s="446"/>
      <c r="F57" s="446"/>
      <c r="G57" s="446"/>
      <c r="H57" s="446"/>
      <c r="I57" s="446"/>
      <c r="J57" s="446"/>
      <c r="K57" s="446"/>
      <c r="L57" s="446"/>
      <c r="M57" s="446"/>
      <c r="N57" s="446"/>
      <c r="O57" s="446"/>
      <c r="P57" s="446"/>
      <c r="Q57" s="446"/>
      <c r="R57" s="446"/>
      <c r="V57" s="40"/>
    </row>
    <row r="58" spans="1:26" ht="61.9" customHeight="1" x14ac:dyDescent="0.25">
      <c r="A58" s="419">
        <v>28</v>
      </c>
      <c r="B58" s="419"/>
      <c r="C58" s="421" t="s">
        <v>234</v>
      </c>
      <c r="D58" s="423" t="s">
        <v>214</v>
      </c>
      <c r="E58" s="425">
        <v>100</v>
      </c>
      <c r="F58" s="182" t="s">
        <v>215</v>
      </c>
      <c r="G58" s="185" t="s">
        <v>85</v>
      </c>
      <c r="H58" s="185" t="s">
        <v>103</v>
      </c>
      <c r="I58" s="106" t="s">
        <v>80</v>
      </c>
      <c r="J58" s="193">
        <v>12.96</v>
      </c>
      <c r="K58" s="427">
        <f>AVERAGE(J58:J61)</f>
        <v>16.182500000000001</v>
      </c>
      <c r="L58" s="430">
        <f>K58*1.25</f>
        <v>20.228125000000002</v>
      </c>
      <c r="M58" s="430">
        <f>K58*0.75</f>
        <v>12.136875</v>
      </c>
      <c r="N58" s="57" t="str">
        <f>IF(J58&gt;L$58,"EXCESSIVAMENTE ELEVADO",IF(J58&lt;M$58,"INEXEQUÍVEL","VÁLIDO"))</f>
        <v>VÁLIDO</v>
      </c>
      <c r="O58" s="52"/>
      <c r="P58" s="47"/>
      <c r="Q58" s="403">
        <f>TRUNC(AVERAGE(J58:J60),2)</f>
        <v>14.48</v>
      </c>
      <c r="R58" s="459">
        <f>Q58*E58</f>
        <v>1448</v>
      </c>
      <c r="T58" s="400" t="s">
        <v>62</v>
      </c>
      <c r="U58" s="401"/>
      <c r="V58" s="401"/>
      <c r="W58" s="401"/>
      <c r="X58" s="402"/>
      <c r="Y58" s="121" t="s">
        <v>66</v>
      </c>
      <c r="Z58" s="122"/>
    </row>
    <row r="59" spans="1:26" ht="61.9" customHeight="1" x14ac:dyDescent="0.25">
      <c r="A59" s="420"/>
      <c r="B59" s="420"/>
      <c r="C59" s="422"/>
      <c r="D59" s="424"/>
      <c r="E59" s="426"/>
      <c r="F59" s="153" t="s">
        <v>216</v>
      </c>
      <c r="G59" s="155" t="s">
        <v>85</v>
      </c>
      <c r="H59" s="147" t="s">
        <v>103</v>
      </c>
      <c r="I59" s="106" t="s">
        <v>80</v>
      </c>
      <c r="J59" s="189">
        <v>13.61</v>
      </c>
      <c r="K59" s="428"/>
      <c r="L59" s="431"/>
      <c r="M59" s="431"/>
      <c r="N59" s="57" t="str">
        <f>IF(J59&gt;L$58,"EXCESSIVAMENTE ELEVADO",IF(J59&lt;M$58,"INEXEQUÍVEL","VÁLIDO"))</f>
        <v>VÁLIDO</v>
      </c>
      <c r="O59" s="52"/>
      <c r="P59" s="47"/>
      <c r="Q59" s="404"/>
      <c r="R59" s="460"/>
      <c r="T59" s="74" t="s">
        <v>4</v>
      </c>
      <c r="U59" s="75" t="s">
        <v>63</v>
      </c>
      <c r="V59" s="76" t="s">
        <v>64</v>
      </c>
      <c r="W59" s="75" t="s">
        <v>65</v>
      </c>
      <c r="X59" s="77" t="s">
        <v>15</v>
      </c>
      <c r="Y59" s="78">
        <v>0.25</v>
      </c>
      <c r="Z59" s="79">
        <v>0.75</v>
      </c>
    </row>
    <row r="60" spans="1:26" ht="61.9" customHeight="1" thickBot="1" x14ac:dyDescent="0.3">
      <c r="A60" s="420"/>
      <c r="B60" s="420"/>
      <c r="C60" s="422"/>
      <c r="D60" s="424"/>
      <c r="E60" s="426"/>
      <c r="F60" s="190" t="s">
        <v>224</v>
      </c>
      <c r="G60" s="155" t="s">
        <v>85</v>
      </c>
      <c r="H60" s="206" t="s">
        <v>402</v>
      </c>
      <c r="I60" s="106" t="s">
        <v>403</v>
      </c>
      <c r="J60" s="193">
        <v>16.88</v>
      </c>
      <c r="K60" s="428"/>
      <c r="L60" s="431"/>
      <c r="M60" s="431"/>
      <c r="N60" s="57" t="str">
        <f t="shared" ref="N60:N61" si="6">IF(J60&gt;L$58,"EXCESSIVAMENTE ELEVADO",IF(J60&lt;M$58,"INEXEQUÍVEL","VÁLIDO"))</f>
        <v>VÁLIDO</v>
      </c>
      <c r="O60" s="52"/>
      <c r="P60" s="47"/>
      <c r="Q60" s="404"/>
      <c r="R60" s="460"/>
      <c r="T60" s="67">
        <f>AVERAGE(J58:J60)</f>
        <v>14.483333333333334</v>
      </c>
      <c r="U60" s="68">
        <f>_xlfn.STDEV.S(J58:J60)</f>
        <v>2.1008649012569411</v>
      </c>
      <c r="V60" s="69">
        <f>U60/T60</f>
        <v>0.14505396326284978</v>
      </c>
      <c r="W60" s="70" t="str">
        <f>IF(V60&gt;25,"MEDIANA;","MÉDIA")</f>
        <v>MÉDIA</v>
      </c>
      <c r="X60" s="71">
        <f>MIN(J57:J61)</f>
        <v>12.96</v>
      </c>
      <c r="Y60" s="80" t="s">
        <v>70</v>
      </c>
      <c r="Z60" s="291" t="s">
        <v>71</v>
      </c>
    </row>
    <row r="61" spans="1:26" ht="40.9" customHeight="1" x14ac:dyDescent="0.25">
      <c r="A61" s="420"/>
      <c r="B61" s="420"/>
      <c r="C61" s="422"/>
      <c r="D61" s="424"/>
      <c r="E61" s="426"/>
      <c r="F61" s="153" t="s">
        <v>217</v>
      </c>
      <c r="G61" s="147" t="s">
        <v>85</v>
      </c>
      <c r="H61" s="147" t="s">
        <v>211</v>
      </c>
      <c r="I61" s="102" t="s">
        <v>80</v>
      </c>
      <c r="J61" s="189">
        <v>21.28</v>
      </c>
      <c r="K61" s="428"/>
      <c r="L61" s="431"/>
      <c r="M61" s="431"/>
      <c r="N61" s="57" t="str">
        <f t="shared" si="6"/>
        <v>EXCESSIVAMENTE ELEVADO</v>
      </c>
      <c r="O61" s="354">
        <f>(J61-K58)/K58</f>
        <v>0.31500077243936347</v>
      </c>
      <c r="P61" s="86" t="s">
        <v>538</v>
      </c>
      <c r="Q61" s="404"/>
      <c r="R61" s="460"/>
      <c r="T61" s="134" t="s">
        <v>4</v>
      </c>
      <c r="U61" s="134" t="s">
        <v>63</v>
      </c>
      <c r="V61" s="378" t="s">
        <v>64</v>
      </c>
      <c r="W61" s="134" t="s">
        <v>65</v>
      </c>
      <c r="X61" s="134" t="s">
        <v>15</v>
      </c>
      <c r="Y61" s="379"/>
      <c r="Z61" s="380"/>
    </row>
    <row r="62" spans="1:26" s="20" customFormat="1" ht="21.75" customHeight="1" thickBot="1" x14ac:dyDescent="0.3">
      <c r="A62" s="88"/>
      <c r="B62" s="85"/>
      <c r="C62" s="85"/>
      <c r="D62" s="89"/>
      <c r="E62" s="85"/>
      <c r="F62" s="85"/>
      <c r="G62" s="85"/>
      <c r="H62" s="85"/>
      <c r="I62" s="85"/>
      <c r="J62" s="85"/>
      <c r="K62" s="85"/>
      <c r="L62" s="85"/>
      <c r="M62" s="85"/>
      <c r="N62" s="85"/>
      <c r="O62" s="85"/>
      <c r="P62" s="85"/>
      <c r="Q62" s="123"/>
      <c r="R62" s="87"/>
      <c r="V62" s="40"/>
    </row>
    <row r="63" spans="1:26" ht="47.45" customHeight="1" x14ac:dyDescent="0.25">
      <c r="A63" s="420">
        <v>29</v>
      </c>
      <c r="B63" s="420"/>
      <c r="C63" s="422" t="s">
        <v>235</v>
      </c>
      <c r="D63" s="424" t="s">
        <v>214</v>
      </c>
      <c r="E63" s="426">
        <v>50</v>
      </c>
      <c r="F63" s="149" t="s">
        <v>216</v>
      </c>
      <c r="G63" s="150" t="s">
        <v>85</v>
      </c>
      <c r="H63" s="158" t="s">
        <v>103</v>
      </c>
      <c r="I63" s="106" t="s">
        <v>80</v>
      </c>
      <c r="J63" s="188">
        <v>11.41</v>
      </c>
      <c r="K63" s="427">
        <f>AVERAGE(J63:J67)</f>
        <v>16.972000000000001</v>
      </c>
      <c r="L63" s="430">
        <f>K63*1.25</f>
        <v>21.215000000000003</v>
      </c>
      <c r="M63" s="430">
        <f>K63*0.75</f>
        <v>12.729000000000001</v>
      </c>
      <c r="N63" s="57" t="str">
        <f t="shared" ref="N63:N67" si="7">IF(J63&gt;L$63,"EXCESSIVAMENTE ELEVADO",IF(J63&lt;M$63,"INEXEQUÍVEL","VÁLIDO"))</f>
        <v>INEXEQUÍVEL</v>
      </c>
      <c r="O63" s="354">
        <f>J63/K$63</f>
        <v>0.67228376148951208</v>
      </c>
      <c r="P63" s="352" t="s">
        <v>72</v>
      </c>
      <c r="Q63" s="403">
        <f>TRUNC(AVERAGE(J63:J66),2)</f>
        <v>15.05</v>
      </c>
      <c r="R63" s="403">
        <f>Q63*E63</f>
        <v>752.5</v>
      </c>
      <c r="T63" s="400" t="s">
        <v>62</v>
      </c>
      <c r="U63" s="401"/>
      <c r="V63" s="401"/>
      <c r="W63" s="401"/>
      <c r="X63" s="402"/>
      <c r="Y63" s="121" t="s">
        <v>66</v>
      </c>
      <c r="Z63" s="122"/>
    </row>
    <row r="64" spans="1:26" ht="73.5" customHeight="1" x14ac:dyDescent="0.25">
      <c r="A64" s="420"/>
      <c r="B64" s="420"/>
      <c r="C64" s="422"/>
      <c r="D64" s="424"/>
      <c r="E64" s="426"/>
      <c r="F64" s="151" t="s">
        <v>503</v>
      </c>
      <c r="G64" s="147" t="s">
        <v>85</v>
      </c>
      <c r="H64" s="147" t="s">
        <v>502</v>
      </c>
      <c r="I64" s="102" t="s">
        <v>80</v>
      </c>
      <c r="J64" s="189">
        <v>13</v>
      </c>
      <c r="K64" s="428"/>
      <c r="L64" s="431"/>
      <c r="M64" s="431"/>
      <c r="N64" s="57" t="str">
        <f t="shared" si="7"/>
        <v>VÁLIDO</v>
      </c>
      <c r="O64" s="83"/>
      <c r="P64" s="82"/>
      <c r="Q64" s="404"/>
      <c r="R64" s="404"/>
      <c r="T64" s="74" t="s">
        <v>4</v>
      </c>
      <c r="U64" s="75" t="s">
        <v>63</v>
      </c>
      <c r="V64" s="76" t="s">
        <v>64</v>
      </c>
      <c r="W64" s="75" t="s">
        <v>65</v>
      </c>
      <c r="X64" s="77" t="s">
        <v>15</v>
      </c>
      <c r="Y64" s="78">
        <v>0.25</v>
      </c>
      <c r="Z64" s="79">
        <v>0.75</v>
      </c>
    </row>
    <row r="65" spans="1:26" ht="47.45" customHeight="1" thickBot="1" x14ac:dyDescent="0.3">
      <c r="A65" s="420"/>
      <c r="B65" s="420"/>
      <c r="C65" s="422"/>
      <c r="D65" s="424"/>
      <c r="E65" s="426"/>
      <c r="F65" s="151" t="s">
        <v>215</v>
      </c>
      <c r="G65" s="147" t="s">
        <v>85</v>
      </c>
      <c r="H65" s="147" t="s">
        <v>103</v>
      </c>
      <c r="I65" s="106" t="s">
        <v>80</v>
      </c>
      <c r="J65" s="189">
        <v>15.31</v>
      </c>
      <c r="K65" s="428"/>
      <c r="L65" s="431"/>
      <c r="M65" s="431"/>
      <c r="N65" s="57" t="str">
        <f t="shared" si="7"/>
        <v>VÁLIDO</v>
      </c>
      <c r="O65" s="83"/>
      <c r="P65" s="82"/>
      <c r="Q65" s="404"/>
      <c r="R65" s="404"/>
      <c r="T65" s="67">
        <f>AVERAGE(J63:J66)</f>
        <v>15.055</v>
      </c>
      <c r="U65" s="68">
        <f>_xlfn.STDEV.S(J63:J66)</f>
        <v>3.9674551037157335</v>
      </c>
      <c r="V65" s="69">
        <f>U65/T65</f>
        <v>0.26353072757992252</v>
      </c>
      <c r="W65" s="70" t="str">
        <f>IF(V65&gt;25,"MEDIANA;","MÉDIA")</f>
        <v>MÉDIA</v>
      </c>
      <c r="X65" s="71">
        <f>MIN(J62:J66)</f>
        <v>11.41</v>
      </c>
      <c r="Y65" s="80" t="s">
        <v>70</v>
      </c>
      <c r="Z65" s="291" t="s">
        <v>71</v>
      </c>
    </row>
    <row r="66" spans="1:26" ht="47.45" customHeight="1" x14ac:dyDescent="0.25">
      <c r="A66" s="420"/>
      <c r="B66" s="420"/>
      <c r="C66" s="422"/>
      <c r="D66" s="424"/>
      <c r="E66" s="426"/>
      <c r="F66" s="151" t="s">
        <v>203</v>
      </c>
      <c r="G66" s="147" t="s">
        <v>85</v>
      </c>
      <c r="H66" s="207" t="s">
        <v>402</v>
      </c>
      <c r="I66" s="106" t="s">
        <v>486</v>
      </c>
      <c r="J66" s="189">
        <v>20.5</v>
      </c>
      <c r="K66" s="428"/>
      <c r="L66" s="431"/>
      <c r="M66" s="431"/>
      <c r="N66" s="57" t="str">
        <f t="shared" si="7"/>
        <v>VÁLIDO</v>
      </c>
      <c r="O66" s="83"/>
      <c r="P66" s="82"/>
      <c r="Q66" s="404"/>
      <c r="R66" s="404"/>
      <c r="T66" s="375"/>
      <c r="U66" s="375"/>
      <c r="V66" s="375"/>
      <c r="W66" s="375"/>
      <c r="X66" s="375"/>
      <c r="Y66" s="135"/>
      <c r="Z66" s="135"/>
    </row>
    <row r="67" spans="1:26" ht="52.9" customHeight="1" x14ac:dyDescent="0.25">
      <c r="A67" s="420"/>
      <c r="B67" s="420"/>
      <c r="C67" s="422"/>
      <c r="D67" s="424"/>
      <c r="E67" s="426"/>
      <c r="F67" s="153" t="s">
        <v>217</v>
      </c>
      <c r="G67" s="147" t="s">
        <v>85</v>
      </c>
      <c r="H67" s="147" t="s">
        <v>211</v>
      </c>
      <c r="I67" s="106" t="s">
        <v>80</v>
      </c>
      <c r="J67" s="189">
        <v>24.64</v>
      </c>
      <c r="K67" s="428"/>
      <c r="L67" s="431"/>
      <c r="M67" s="431"/>
      <c r="N67" s="57" t="str">
        <f t="shared" si="7"/>
        <v>EXCESSIVAMENTE ELEVADO</v>
      </c>
      <c r="O67" s="354">
        <f>(J67-K63)/K63</f>
        <v>0.45180296959698318</v>
      </c>
      <c r="P67" s="86" t="s">
        <v>538</v>
      </c>
      <c r="Q67" s="404"/>
      <c r="R67" s="404"/>
      <c r="T67" s="134"/>
      <c r="U67" s="134"/>
      <c r="V67" s="378"/>
      <c r="W67" s="134"/>
      <c r="X67" s="134"/>
      <c r="Y67" s="379"/>
      <c r="Z67" s="380"/>
    </row>
    <row r="68" spans="1:26" s="20" customFormat="1" ht="21.75" customHeight="1" thickBot="1" x14ac:dyDescent="0.3">
      <c r="A68" s="458"/>
      <c r="B68" s="446"/>
      <c r="C68" s="446"/>
      <c r="D68" s="446"/>
      <c r="E68" s="446"/>
      <c r="F68" s="446"/>
      <c r="G68" s="446"/>
      <c r="H68" s="446"/>
      <c r="I68" s="446"/>
      <c r="J68" s="446"/>
      <c r="K68" s="446"/>
      <c r="L68" s="446"/>
      <c r="M68" s="446"/>
      <c r="N68" s="446"/>
      <c r="O68" s="446"/>
      <c r="P68" s="446"/>
      <c r="Q68" s="446"/>
      <c r="R68" s="446"/>
      <c r="V68" s="40"/>
    </row>
    <row r="69" spans="1:26" ht="42" customHeight="1" x14ac:dyDescent="0.25">
      <c r="A69" s="420">
        <v>30</v>
      </c>
      <c r="B69" s="420"/>
      <c r="C69" s="422" t="s">
        <v>236</v>
      </c>
      <c r="D69" s="424" t="s">
        <v>214</v>
      </c>
      <c r="E69" s="426">
        <v>50</v>
      </c>
      <c r="F69" s="149" t="s">
        <v>216</v>
      </c>
      <c r="G69" s="150" t="s">
        <v>85</v>
      </c>
      <c r="H69" s="158" t="s">
        <v>103</v>
      </c>
      <c r="I69" s="104" t="s">
        <v>80</v>
      </c>
      <c r="J69" s="188">
        <v>12.4</v>
      </c>
      <c r="K69" s="427">
        <f>AVERAGE(J69:J73)</f>
        <v>17.71</v>
      </c>
      <c r="L69" s="430">
        <f>K69*1.25</f>
        <v>22.137500000000003</v>
      </c>
      <c r="M69" s="430">
        <f>K69*0.25</f>
        <v>4.4275000000000002</v>
      </c>
      <c r="N69" s="57" t="str">
        <f>IF(J69&gt;L$69,"EXCESSIVAMENTE ELEVADO",IF(J69&lt;M$69,"INEXEQUÍVEL","VÁLIDO"))</f>
        <v>VÁLIDO</v>
      </c>
      <c r="O69" s="46"/>
      <c r="P69" s="118"/>
      <c r="Q69" s="403">
        <f>TRUNC(MEDIAN(J69:J72),2)</f>
        <v>15.02</v>
      </c>
      <c r="R69" s="403">
        <f>Q69*E69</f>
        <v>751</v>
      </c>
      <c r="T69" s="466"/>
      <c r="U69" s="466"/>
      <c r="V69" s="466"/>
      <c r="W69" s="466"/>
      <c r="X69" s="466"/>
      <c r="Y69" s="467"/>
      <c r="Z69" s="467"/>
    </row>
    <row r="70" spans="1:26" ht="42" customHeight="1" thickBot="1" x14ac:dyDescent="0.3">
      <c r="A70" s="420"/>
      <c r="B70" s="420"/>
      <c r="C70" s="422"/>
      <c r="D70" s="424"/>
      <c r="E70" s="426"/>
      <c r="F70" s="145" t="s">
        <v>226</v>
      </c>
      <c r="G70" s="147" t="s">
        <v>84</v>
      </c>
      <c r="H70" s="147" t="s">
        <v>227</v>
      </c>
      <c r="I70" s="106" t="s">
        <v>80</v>
      </c>
      <c r="J70" s="189">
        <v>13.88</v>
      </c>
      <c r="K70" s="428"/>
      <c r="L70" s="431"/>
      <c r="M70" s="431"/>
      <c r="N70" s="57" t="str">
        <f t="shared" ref="N70:N73" si="8">IF(J70&gt;L$69,"EXCESSIVAMENTE ELEVADO",IF(J70&lt;M$69,"INEXEQUÍVEL","VÁLIDO"))</f>
        <v>VÁLIDO</v>
      </c>
      <c r="O70" s="46"/>
      <c r="P70" s="118"/>
      <c r="Q70" s="404"/>
      <c r="R70" s="404"/>
      <c r="T70" s="134"/>
      <c r="U70" s="134"/>
      <c r="V70" s="134"/>
      <c r="W70" s="134"/>
      <c r="X70" s="134"/>
      <c r="Y70" s="135"/>
      <c r="Z70" s="135"/>
    </row>
    <row r="71" spans="1:26" ht="42" customHeight="1" x14ac:dyDescent="0.25">
      <c r="A71" s="420"/>
      <c r="B71" s="420"/>
      <c r="C71" s="422"/>
      <c r="D71" s="424"/>
      <c r="E71" s="426"/>
      <c r="F71" s="151" t="s">
        <v>203</v>
      </c>
      <c r="G71" s="207" t="s">
        <v>85</v>
      </c>
      <c r="H71" s="207" t="s">
        <v>402</v>
      </c>
      <c r="I71" s="106" t="s">
        <v>403</v>
      </c>
      <c r="J71" s="189">
        <v>16.16</v>
      </c>
      <c r="K71" s="428"/>
      <c r="L71" s="431"/>
      <c r="M71" s="431"/>
      <c r="N71" s="57" t="str">
        <f t="shared" si="8"/>
        <v>VÁLIDO</v>
      </c>
      <c r="O71" s="46"/>
      <c r="P71" s="118"/>
      <c r="Q71" s="404"/>
      <c r="R71" s="404"/>
      <c r="T71" s="400" t="s">
        <v>62</v>
      </c>
      <c r="U71" s="401"/>
      <c r="V71" s="401"/>
      <c r="W71" s="401"/>
      <c r="X71" s="402"/>
      <c r="Y71" s="468" t="s">
        <v>66</v>
      </c>
      <c r="Z71" s="469"/>
    </row>
    <row r="72" spans="1:26" ht="53.25" customHeight="1" x14ac:dyDescent="0.25">
      <c r="A72" s="420"/>
      <c r="B72" s="420"/>
      <c r="C72" s="422"/>
      <c r="D72" s="424"/>
      <c r="E72" s="426"/>
      <c r="F72" s="153" t="s">
        <v>501</v>
      </c>
      <c r="G72" s="147" t="s">
        <v>85</v>
      </c>
      <c r="H72" s="147" t="s">
        <v>502</v>
      </c>
      <c r="I72" s="102" t="s">
        <v>80</v>
      </c>
      <c r="J72" s="189">
        <v>21.55</v>
      </c>
      <c r="K72" s="428"/>
      <c r="L72" s="431"/>
      <c r="M72" s="431"/>
      <c r="N72" s="57" t="str">
        <f t="shared" si="8"/>
        <v>VÁLIDO</v>
      </c>
      <c r="O72" s="48"/>
      <c r="P72" s="56"/>
      <c r="Q72" s="404"/>
      <c r="R72" s="404"/>
      <c r="T72" s="61" t="s">
        <v>4</v>
      </c>
      <c r="U72" s="62" t="s">
        <v>63</v>
      </c>
      <c r="V72" s="63" t="s">
        <v>64</v>
      </c>
      <c r="W72" s="62" t="s">
        <v>65</v>
      </c>
      <c r="X72" s="64" t="s">
        <v>15</v>
      </c>
      <c r="Y72" s="65">
        <v>0.25</v>
      </c>
      <c r="Z72" s="66">
        <v>0.75</v>
      </c>
    </row>
    <row r="73" spans="1:26" ht="73.5" customHeight="1" thickBot="1" x14ac:dyDescent="0.3">
      <c r="A73" s="420"/>
      <c r="B73" s="420"/>
      <c r="C73" s="422"/>
      <c r="D73" s="424"/>
      <c r="E73" s="426"/>
      <c r="F73" s="153" t="s">
        <v>217</v>
      </c>
      <c r="G73" s="147" t="s">
        <v>85</v>
      </c>
      <c r="H73" s="147" t="s">
        <v>211</v>
      </c>
      <c r="I73" s="102" t="s">
        <v>80</v>
      </c>
      <c r="J73" s="189">
        <v>24.56</v>
      </c>
      <c r="K73" s="429"/>
      <c r="L73" s="432"/>
      <c r="M73" s="432"/>
      <c r="N73" s="57" t="str">
        <f t="shared" si="8"/>
        <v>EXCESSIVAMENTE ELEVADO</v>
      </c>
      <c r="O73" s="354">
        <f>(J73-K69)/K69</f>
        <v>0.38678712591756054</v>
      </c>
      <c r="P73" s="86" t="s">
        <v>538</v>
      </c>
      <c r="Q73" s="405"/>
      <c r="R73" s="405"/>
      <c r="T73" s="67">
        <f>AVERAGE(J69:J72)</f>
        <v>15.997499999999999</v>
      </c>
      <c r="U73" s="68">
        <f>_xlfn.STDEV.S(J69:J72)</f>
        <v>4.0117525264319829</v>
      </c>
      <c r="V73" s="69">
        <f>(U73/T73)*100</f>
        <v>25.07737162951701</v>
      </c>
      <c r="W73" s="70" t="str">
        <f>IF(V73&gt;25,"Mediana","Média")</f>
        <v>Mediana</v>
      </c>
      <c r="X73" s="71">
        <f>MIN(J69:J73)</f>
        <v>12.4</v>
      </c>
      <c r="Y73" s="72" t="s">
        <v>70</v>
      </c>
      <c r="Z73" s="73" t="s">
        <v>71</v>
      </c>
    </row>
    <row r="74" spans="1:26" s="20" customFormat="1" ht="21.75" customHeight="1" thickBot="1" x14ac:dyDescent="0.3">
      <c r="A74" s="458"/>
      <c r="B74" s="446"/>
      <c r="C74" s="446"/>
      <c r="D74" s="446"/>
      <c r="E74" s="446"/>
      <c r="F74" s="446"/>
      <c r="G74" s="446"/>
      <c r="H74" s="446"/>
      <c r="I74" s="446"/>
      <c r="J74" s="446"/>
      <c r="K74" s="446"/>
      <c r="L74" s="446"/>
      <c r="M74" s="446"/>
      <c r="N74" s="446"/>
      <c r="O74" s="446"/>
      <c r="P74" s="446"/>
      <c r="Q74" s="446"/>
      <c r="R74" s="446"/>
      <c r="V74" s="40"/>
    </row>
    <row r="75" spans="1:26" ht="55.5" customHeight="1" x14ac:dyDescent="0.25">
      <c r="A75" s="419">
        <v>31</v>
      </c>
      <c r="B75" s="419"/>
      <c r="C75" s="421" t="s">
        <v>237</v>
      </c>
      <c r="D75" s="423" t="s">
        <v>214</v>
      </c>
      <c r="E75" s="425">
        <v>50</v>
      </c>
      <c r="F75" s="149" t="s">
        <v>507</v>
      </c>
      <c r="G75" s="102" t="s">
        <v>85</v>
      </c>
      <c r="H75" s="147" t="s">
        <v>508</v>
      </c>
      <c r="I75" s="102" t="s">
        <v>79</v>
      </c>
      <c r="J75" s="334">
        <v>7</v>
      </c>
      <c r="K75" s="427">
        <f>AVERAGE(J75:J79)</f>
        <v>10.263999999999999</v>
      </c>
      <c r="L75" s="470">
        <f>K75*1.25</f>
        <v>12.829999999999998</v>
      </c>
      <c r="M75" s="470">
        <f>K75*0.75</f>
        <v>7.6979999999999995</v>
      </c>
      <c r="N75" s="54" t="str">
        <f>IF(J75&gt;L$75,"EXCESSIVAMENTE ELEVADO",IF(J75&lt;M$75,"INEXEQUÍVEL","VÁLIDO"))</f>
        <v>INEXEQUÍVEL</v>
      </c>
      <c r="O75" s="355">
        <f>J75/K75</f>
        <v>0.68199532346063918</v>
      </c>
      <c r="P75" s="352" t="s">
        <v>72</v>
      </c>
      <c r="Q75" s="403">
        <f>TRUNC(AVERAGE(J76:J79),2)</f>
        <v>11.08</v>
      </c>
      <c r="R75" s="403">
        <f>Q75*E75</f>
        <v>554</v>
      </c>
      <c r="T75" s="400" t="s">
        <v>62</v>
      </c>
      <c r="U75" s="401"/>
      <c r="V75" s="401"/>
      <c r="W75" s="401"/>
      <c r="X75" s="402"/>
      <c r="Y75" s="468" t="s">
        <v>66</v>
      </c>
      <c r="Z75" s="469"/>
    </row>
    <row r="76" spans="1:26" ht="78.75" x14ac:dyDescent="0.25">
      <c r="A76" s="420"/>
      <c r="B76" s="420"/>
      <c r="C76" s="422"/>
      <c r="D76" s="424"/>
      <c r="E76" s="426"/>
      <c r="F76" s="165" t="s">
        <v>152</v>
      </c>
      <c r="G76" s="185" t="s">
        <v>84</v>
      </c>
      <c r="H76" s="185" t="s">
        <v>155</v>
      </c>
      <c r="I76" s="104" t="s">
        <v>403</v>
      </c>
      <c r="J76" s="189">
        <v>9.34</v>
      </c>
      <c r="K76" s="428"/>
      <c r="L76" s="471"/>
      <c r="M76" s="471"/>
      <c r="N76" s="54" t="str">
        <f t="shared" ref="N76:N79" si="9">IF(J76&gt;L$75,"EXCESSIVAMENTE ELEVADO",IF(J76&lt;M$75,"INEXEQUÍVEL","VÁLIDO"))</f>
        <v>VÁLIDO</v>
      </c>
      <c r="O76" s="83"/>
      <c r="P76" s="82"/>
      <c r="Q76" s="404"/>
      <c r="R76" s="404"/>
      <c r="T76" s="61" t="s">
        <v>4</v>
      </c>
      <c r="U76" s="62" t="s">
        <v>63</v>
      </c>
      <c r="V76" s="63" t="s">
        <v>64</v>
      </c>
      <c r="W76" s="62" t="s">
        <v>65</v>
      </c>
      <c r="X76" s="64" t="s">
        <v>15</v>
      </c>
      <c r="Y76" s="65">
        <v>0.25</v>
      </c>
      <c r="Z76" s="66">
        <v>0.75</v>
      </c>
    </row>
    <row r="77" spans="1:26" ht="43.9" customHeight="1" thickBot="1" x14ac:dyDescent="0.3">
      <c r="A77" s="420"/>
      <c r="B77" s="420"/>
      <c r="C77" s="422"/>
      <c r="D77" s="424"/>
      <c r="E77" s="426"/>
      <c r="F77" s="153" t="s">
        <v>215</v>
      </c>
      <c r="G77" s="155" t="s">
        <v>85</v>
      </c>
      <c r="H77" s="147" t="s">
        <v>103</v>
      </c>
      <c r="I77" s="106" t="s">
        <v>80</v>
      </c>
      <c r="J77" s="189">
        <v>11.21</v>
      </c>
      <c r="K77" s="428"/>
      <c r="L77" s="471"/>
      <c r="M77" s="471"/>
      <c r="N77" s="54" t="str">
        <f t="shared" si="9"/>
        <v>VÁLIDO</v>
      </c>
      <c r="O77" s="83"/>
      <c r="P77" s="82"/>
      <c r="Q77" s="404"/>
      <c r="R77" s="404"/>
      <c r="T77" s="67">
        <f>AVERAGE(J76:J79)</f>
        <v>11.08</v>
      </c>
      <c r="U77" s="68">
        <f>_xlfn.STDEV.S(J76:J79)</f>
        <v>1.254192967609052</v>
      </c>
      <c r="V77" s="69">
        <f>(U77/T77)*100</f>
        <v>11.319431115605163</v>
      </c>
      <c r="W77" s="70" t="str">
        <f>IF(V77&gt;25,"Mediana","Média")</f>
        <v>Média</v>
      </c>
      <c r="X77" s="71">
        <f>MIN(J73:J77)</f>
        <v>7</v>
      </c>
      <c r="Y77" s="72" t="s">
        <v>70</v>
      </c>
      <c r="Z77" s="73" t="s">
        <v>71</v>
      </c>
    </row>
    <row r="78" spans="1:26" ht="69" customHeight="1" x14ac:dyDescent="0.25">
      <c r="A78" s="420"/>
      <c r="B78" s="420"/>
      <c r="C78" s="422"/>
      <c r="D78" s="424"/>
      <c r="E78" s="426"/>
      <c r="F78" s="190" t="s">
        <v>467</v>
      </c>
      <c r="G78" s="147" t="s">
        <v>85</v>
      </c>
      <c r="H78" s="147" t="s">
        <v>424</v>
      </c>
      <c r="I78" s="106" t="s">
        <v>403</v>
      </c>
      <c r="J78" s="189">
        <v>11.45</v>
      </c>
      <c r="K78" s="428"/>
      <c r="L78" s="471"/>
      <c r="M78" s="471"/>
      <c r="N78" s="54" t="str">
        <f t="shared" si="9"/>
        <v>VÁLIDO</v>
      </c>
      <c r="O78" s="83"/>
      <c r="P78" s="82"/>
      <c r="Q78" s="404"/>
      <c r="R78" s="404"/>
      <c r="T78" s="463"/>
      <c r="U78" s="463"/>
      <c r="V78" s="463"/>
      <c r="W78" s="463"/>
      <c r="X78" s="463"/>
      <c r="Y78" s="467"/>
      <c r="Z78" s="467"/>
    </row>
    <row r="79" spans="1:26" ht="69" customHeight="1" x14ac:dyDescent="0.25">
      <c r="A79" s="420"/>
      <c r="B79" s="420"/>
      <c r="C79" s="422"/>
      <c r="D79" s="424"/>
      <c r="E79" s="426"/>
      <c r="F79" s="333" t="s">
        <v>216</v>
      </c>
      <c r="G79" s="147" t="s">
        <v>85</v>
      </c>
      <c r="H79" s="147" t="s">
        <v>103</v>
      </c>
      <c r="I79" s="106" t="s">
        <v>80</v>
      </c>
      <c r="J79" s="189">
        <v>12.32</v>
      </c>
      <c r="K79" s="428"/>
      <c r="L79" s="471"/>
      <c r="M79" s="471"/>
      <c r="N79" s="54" t="str">
        <f t="shared" si="9"/>
        <v>VÁLIDO</v>
      </c>
      <c r="O79" s="83"/>
      <c r="P79" s="82"/>
      <c r="Q79" s="404"/>
      <c r="R79" s="404"/>
      <c r="T79" s="134"/>
      <c r="U79" s="134"/>
      <c r="V79" s="378"/>
      <c r="W79" s="134"/>
      <c r="X79" s="134"/>
      <c r="Y79" s="379"/>
      <c r="Z79" s="380"/>
    </row>
    <row r="80" spans="1:26" s="20" customFormat="1" ht="21.75" customHeight="1" thickBot="1" x14ac:dyDescent="0.3">
      <c r="A80" s="84"/>
      <c r="B80" s="85"/>
      <c r="C80" s="85"/>
      <c r="D80" s="85"/>
      <c r="E80" s="85"/>
      <c r="F80" s="89"/>
      <c r="G80" s="89"/>
      <c r="H80" s="85"/>
      <c r="I80" s="85"/>
      <c r="J80" s="89"/>
      <c r="K80" s="85"/>
      <c r="L80" s="85"/>
      <c r="M80" s="85"/>
      <c r="N80" s="85"/>
      <c r="O80" s="85"/>
      <c r="P80" s="85"/>
      <c r="Q80" s="85"/>
      <c r="R80" s="87"/>
      <c r="V80" s="40"/>
    </row>
    <row r="81" spans="1:26" ht="55.5" customHeight="1" x14ac:dyDescent="0.25">
      <c r="A81" s="419">
        <v>32</v>
      </c>
      <c r="B81" s="419"/>
      <c r="C81" s="421" t="s">
        <v>238</v>
      </c>
      <c r="D81" s="423" t="s">
        <v>239</v>
      </c>
      <c r="E81" s="425">
        <v>50</v>
      </c>
      <c r="F81" s="153" t="s">
        <v>510</v>
      </c>
      <c r="G81" s="155" t="s">
        <v>133</v>
      </c>
      <c r="H81" s="147" t="s">
        <v>509</v>
      </c>
      <c r="I81" s="104" t="s">
        <v>403</v>
      </c>
      <c r="J81" s="189">
        <v>6</v>
      </c>
      <c r="K81" s="427">
        <f>AVERAGE(J81:J85)</f>
        <v>8.9039999999999999</v>
      </c>
      <c r="L81" s="470">
        <f>K81*1.25</f>
        <v>11.129999999999999</v>
      </c>
      <c r="M81" s="470">
        <f>K81*0.75</f>
        <v>6.6779999999999999</v>
      </c>
      <c r="N81" s="54" t="str">
        <f>IF(J81&gt;L$81,"EXCESSIVAMENTE ELEVADO",IF(J81&lt;M$81,"INEXEQUÍVEL","VÁLIDO"))</f>
        <v>INEXEQUÍVEL</v>
      </c>
      <c r="O81" s="354">
        <f>J81/K$75</f>
        <v>0.58456742010911933</v>
      </c>
      <c r="P81" s="352" t="s">
        <v>72</v>
      </c>
      <c r="Q81" s="403">
        <f>TRUNC(AVERAGE(J81:J83),2)</f>
        <v>7</v>
      </c>
      <c r="R81" s="403">
        <f>Q81*E81</f>
        <v>350</v>
      </c>
      <c r="T81" s="400" t="s">
        <v>62</v>
      </c>
      <c r="U81" s="401"/>
      <c r="V81" s="401"/>
      <c r="W81" s="401"/>
      <c r="X81" s="402"/>
      <c r="Y81" s="468" t="s">
        <v>66</v>
      </c>
      <c r="Z81" s="469"/>
    </row>
    <row r="82" spans="1:26" ht="43.9" customHeight="1" x14ac:dyDescent="0.25">
      <c r="A82" s="420"/>
      <c r="B82" s="420"/>
      <c r="C82" s="422"/>
      <c r="D82" s="424"/>
      <c r="E82" s="426"/>
      <c r="F82" s="153" t="s">
        <v>467</v>
      </c>
      <c r="G82" s="155" t="s">
        <v>133</v>
      </c>
      <c r="H82" s="335" t="s">
        <v>402</v>
      </c>
      <c r="I82" s="102" t="s">
        <v>403</v>
      </c>
      <c r="J82" s="189">
        <v>7</v>
      </c>
      <c r="K82" s="428"/>
      <c r="L82" s="471"/>
      <c r="M82" s="471"/>
      <c r="N82" s="54" t="str">
        <f t="shared" ref="N82:N85" si="10">IF(J82&gt;L$81,"EXCESSIVAMENTE ELEVADO",IF(J82&lt;M$81,"INEXEQUÍVEL","VÁLIDO"))</f>
        <v>VÁLIDO</v>
      </c>
      <c r="O82" s="354"/>
      <c r="P82" s="82"/>
      <c r="Q82" s="404"/>
      <c r="R82" s="404"/>
      <c r="T82" s="61" t="s">
        <v>4</v>
      </c>
      <c r="U82" s="62" t="s">
        <v>63</v>
      </c>
      <c r="V82" s="63" t="s">
        <v>64</v>
      </c>
      <c r="W82" s="62" t="s">
        <v>65</v>
      </c>
      <c r="X82" s="64" t="s">
        <v>15</v>
      </c>
      <c r="Y82" s="65">
        <v>0.25</v>
      </c>
      <c r="Z82" s="66">
        <v>0.75</v>
      </c>
    </row>
    <row r="83" spans="1:26" ht="43.9" customHeight="1" thickBot="1" x14ac:dyDescent="0.3">
      <c r="A83" s="420"/>
      <c r="B83" s="420"/>
      <c r="C83" s="422"/>
      <c r="D83" s="424"/>
      <c r="E83" s="426"/>
      <c r="F83" s="190" t="s">
        <v>240</v>
      </c>
      <c r="G83" s="155" t="s">
        <v>84</v>
      </c>
      <c r="H83" s="147" t="s">
        <v>243</v>
      </c>
      <c r="I83" s="102" t="s">
        <v>79</v>
      </c>
      <c r="J83" s="193">
        <v>8</v>
      </c>
      <c r="K83" s="428"/>
      <c r="L83" s="471"/>
      <c r="M83" s="471"/>
      <c r="N83" s="54" t="str">
        <f t="shared" si="10"/>
        <v>VÁLIDO</v>
      </c>
      <c r="O83" s="354"/>
      <c r="P83" s="82"/>
      <c r="Q83" s="404"/>
      <c r="R83" s="404"/>
      <c r="T83" s="67">
        <f>AVERAGE(J81:J83)</f>
        <v>7</v>
      </c>
      <c r="U83" s="68">
        <f>_xlfn.STDEV.S(J81:J83)</f>
        <v>1</v>
      </c>
      <c r="V83" s="69">
        <f>(U83/T83)*100</f>
        <v>14.285714285714285</v>
      </c>
      <c r="W83" s="70" t="str">
        <f>IF(V83&gt;25,"Mediana","Média")</f>
        <v>Média</v>
      </c>
      <c r="X83" s="71">
        <f>MIN(J79:J83)</f>
        <v>6</v>
      </c>
      <c r="Y83" s="72" t="s">
        <v>70</v>
      </c>
      <c r="Z83" s="73" t="s">
        <v>71</v>
      </c>
    </row>
    <row r="84" spans="1:26" ht="69" customHeight="1" x14ac:dyDescent="0.25">
      <c r="A84" s="420"/>
      <c r="B84" s="420"/>
      <c r="C84" s="422"/>
      <c r="D84" s="424"/>
      <c r="E84" s="426"/>
      <c r="F84" s="153" t="s">
        <v>241</v>
      </c>
      <c r="G84" s="147" t="s">
        <v>84</v>
      </c>
      <c r="H84" s="147" t="s">
        <v>244</v>
      </c>
      <c r="I84" s="106" t="s">
        <v>403</v>
      </c>
      <c r="J84" s="189">
        <v>11.16</v>
      </c>
      <c r="K84" s="428"/>
      <c r="L84" s="471"/>
      <c r="M84" s="471"/>
      <c r="N84" s="54" t="str">
        <f t="shared" si="10"/>
        <v>EXCESSIVAMENTE ELEVADO</v>
      </c>
      <c r="O84" s="354">
        <f>(J84-K81)/K81</f>
        <v>0.2533692722371968</v>
      </c>
      <c r="P84" s="86" t="s">
        <v>538</v>
      </c>
      <c r="Q84" s="404"/>
      <c r="R84" s="404"/>
      <c r="T84" s="466"/>
      <c r="U84" s="466"/>
      <c r="V84" s="466"/>
      <c r="W84" s="466"/>
      <c r="X84" s="466"/>
      <c r="Y84" s="467"/>
      <c r="Z84" s="467"/>
    </row>
    <row r="85" spans="1:26" ht="69" customHeight="1" x14ac:dyDescent="0.25">
      <c r="A85" s="420"/>
      <c r="B85" s="420"/>
      <c r="C85" s="422"/>
      <c r="D85" s="424"/>
      <c r="E85" s="426"/>
      <c r="F85" s="166" t="s">
        <v>242</v>
      </c>
      <c r="G85" s="154" t="s">
        <v>84</v>
      </c>
      <c r="H85" s="154" t="s">
        <v>245</v>
      </c>
      <c r="I85" s="106" t="s">
        <v>403</v>
      </c>
      <c r="J85" s="148">
        <v>12.36</v>
      </c>
      <c r="K85" s="428"/>
      <c r="L85" s="471"/>
      <c r="M85" s="471"/>
      <c r="N85" s="54" t="str">
        <f t="shared" si="10"/>
        <v>EXCESSIVAMENTE ELEVADO</v>
      </c>
      <c r="O85" s="354">
        <f>(J85-K81)/K81</f>
        <v>0.38814016172506732</v>
      </c>
      <c r="P85" s="86" t="s">
        <v>538</v>
      </c>
      <c r="Q85" s="404"/>
      <c r="R85" s="404"/>
      <c r="T85" s="134"/>
      <c r="U85" s="134"/>
      <c r="V85" s="378"/>
      <c r="W85" s="134"/>
      <c r="X85" s="134"/>
      <c r="Y85" s="379"/>
      <c r="Z85" s="380"/>
    </row>
    <row r="86" spans="1:26" s="20" customFormat="1" ht="21.75" customHeight="1" thickBot="1" x14ac:dyDescent="0.3">
      <c r="A86" s="84"/>
      <c r="B86" s="85"/>
      <c r="C86" s="85"/>
      <c r="D86" s="85"/>
      <c r="E86" s="85"/>
      <c r="F86" s="89"/>
      <c r="G86" s="89"/>
      <c r="H86" s="85"/>
      <c r="I86" s="85"/>
      <c r="J86" s="89"/>
      <c r="K86" s="85"/>
      <c r="L86" s="85"/>
      <c r="M86" s="85"/>
      <c r="N86" s="85"/>
      <c r="O86" s="85"/>
      <c r="P86" s="85"/>
      <c r="Q86" s="85"/>
      <c r="R86" s="87"/>
      <c r="V86" s="40"/>
    </row>
    <row r="87" spans="1:26" ht="55.5" customHeight="1" x14ac:dyDescent="0.25">
      <c r="A87" s="419">
        <v>33</v>
      </c>
      <c r="B87" s="419"/>
      <c r="C87" s="421" t="s">
        <v>246</v>
      </c>
      <c r="D87" s="423" t="s">
        <v>214</v>
      </c>
      <c r="E87" s="425">
        <v>50</v>
      </c>
      <c r="F87" s="336" t="s">
        <v>247</v>
      </c>
      <c r="G87" s="189" t="s">
        <v>84</v>
      </c>
      <c r="H87" s="208" t="s">
        <v>248</v>
      </c>
      <c r="I87" s="106" t="s">
        <v>80</v>
      </c>
      <c r="J87" s="189">
        <v>13.18</v>
      </c>
      <c r="K87" s="427">
        <f>AVERAGE(J87:J89)</f>
        <v>16.576666666666664</v>
      </c>
      <c r="L87" s="470">
        <f>K87*1.25</f>
        <v>20.720833333333331</v>
      </c>
      <c r="M87" s="470">
        <f>K87*0.75</f>
        <v>12.432499999999997</v>
      </c>
      <c r="N87" s="54" t="str">
        <f>IF(J87&gt;L$87,"EXCESSIVAMENTE ELEVADO",IF(J87&lt;M$87,"INEXEQUÍVEL","VÁLIDO"))</f>
        <v>VÁLIDO</v>
      </c>
      <c r="O87" s="354"/>
      <c r="P87" s="352"/>
      <c r="Q87" s="403">
        <f>TRUNC(MEDIAN(J87:J89),2)</f>
        <v>17.559999999999999</v>
      </c>
      <c r="R87" s="403">
        <f>Q87*E87</f>
        <v>877.99999999999989</v>
      </c>
      <c r="T87" s="472" t="s">
        <v>62</v>
      </c>
      <c r="U87" s="473"/>
      <c r="V87" s="473"/>
      <c r="W87" s="473"/>
      <c r="X87" s="474"/>
      <c r="Y87" s="339" t="s">
        <v>66</v>
      </c>
      <c r="Z87" s="340"/>
    </row>
    <row r="88" spans="1:26" ht="43.9" customHeight="1" x14ac:dyDescent="0.25">
      <c r="A88" s="420"/>
      <c r="B88" s="420"/>
      <c r="C88" s="422"/>
      <c r="D88" s="424"/>
      <c r="E88" s="426"/>
      <c r="F88" s="337" t="s">
        <v>241</v>
      </c>
      <c r="G88" s="147" t="s">
        <v>84</v>
      </c>
      <c r="H88" s="147" t="s">
        <v>244</v>
      </c>
      <c r="I88" s="102" t="s">
        <v>403</v>
      </c>
      <c r="J88" s="209">
        <v>17.559999999999999</v>
      </c>
      <c r="K88" s="428"/>
      <c r="L88" s="471"/>
      <c r="M88" s="471"/>
      <c r="N88" s="54" t="str">
        <f>IF(J88&gt;L$87,"EXCESSIVAMENTE ELEVADO",IF(J88&lt;M$87,"INEXEQUÍVEL","VÁLIDO"))</f>
        <v>VÁLIDO</v>
      </c>
      <c r="O88" s="354"/>
      <c r="P88" s="352"/>
      <c r="Q88" s="404"/>
      <c r="R88" s="404"/>
      <c r="T88" s="61" t="s">
        <v>4</v>
      </c>
      <c r="U88" s="62" t="s">
        <v>63</v>
      </c>
      <c r="V88" s="63" t="s">
        <v>75</v>
      </c>
      <c r="W88" s="62" t="s">
        <v>65</v>
      </c>
      <c r="X88" s="64" t="s">
        <v>15</v>
      </c>
      <c r="Y88" s="65">
        <v>0.25</v>
      </c>
      <c r="Z88" s="66">
        <v>0.75</v>
      </c>
    </row>
    <row r="89" spans="1:26" ht="43.9" customHeight="1" thickBot="1" x14ac:dyDescent="0.3">
      <c r="A89" s="420"/>
      <c r="B89" s="420"/>
      <c r="C89" s="422"/>
      <c r="D89" s="424"/>
      <c r="E89" s="426"/>
      <c r="F89" s="338" t="s">
        <v>203</v>
      </c>
      <c r="G89" s="192" t="s">
        <v>133</v>
      </c>
      <c r="H89" s="192" t="s">
        <v>402</v>
      </c>
      <c r="I89" s="104" t="s">
        <v>403</v>
      </c>
      <c r="J89" s="210">
        <v>18.989999999999998</v>
      </c>
      <c r="K89" s="428"/>
      <c r="L89" s="471"/>
      <c r="M89" s="471"/>
      <c r="N89" s="54" t="str">
        <f>IF(J89&gt;L$87,"EXCESSIVAMENTE ELEVADO",IF(J89&lt;M$87,"INEXEQUÍVEL","VÁLIDO"))</f>
        <v>VÁLIDO</v>
      </c>
      <c r="O89" s="354"/>
      <c r="P89" s="82"/>
      <c r="Q89" s="404"/>
      <c r="R89" s="404"/>
      <c r="T89" s="67">
        <f>AVERAGE(J87:J89)</f>
        <v>16.576666666666664</v>
      </c>
      <c r="U89" s="68">
        <f>_xlfn.STDEV.S(J87:J89)</f>
        <v>3.0272484756513394</v>
      </c>
      <c r="V89" s="69">
        <f>(U89/T89)*100</f>
        <v>18.262106227536737</v>
      </c>
      <c r="W89" s="70" t="str">
        <f>IF(V89&gt;25,"Mediana","Média")</f>
        <v>Média</v>
      </c>
      <c r="X89" s="71">
        <f>MIN(J87:J89)</f>
        <v>13.18</v>
      </c>
      <c r="Y89" s="72" t="s">
        <v>70</v>
      </c>
      <c r="Z89" s="73" t="s">
        <v>71</v>
      </c>
    </row>
    <row r="90" spans="1:26" s="20" customFormat="1" ht="21.75" customHeight="1" x14ac:dyDescent="0.25">
      <c r="A90" s="395" t="s">
        <v>67</v>
      </c>
      <c r="B90" s="396"/>
      <c r="C90" s="396"/>
      <c r="D90" s="396"/>
      <c r="E90" s="396"/>
      <c r="F90" s="396"/>
      <c r="G90" s="396"/>
      <c r="H90" s="396"/>
      <c r="I90" s="396"/>
      <c r="J90" s="396"/>
      <c r="K90" s="396"/>
      <c r="L90" s="396"/>
      <c r="M90" s="396"/>
      <c r="N90" s="396"/>
      <c r="O90" s="396"/>
      <c r="P90" s="396"/>
      <c r="Q90" s="397"/>
      <c r="R90" s="90">
        <f>SUM(R16,R22,R27,R33,R40,R46,R52,R58,R63,R69,R75,R81,R87)</f>
        <v>11472.35</v>
      </c>
      <c r="V90" s="40"/>
    </row>
    <row r="93" spans="1:26" x14ac:dyDescent="0.25">
      <c r="C93" t="s">
        <v>485</v>
      </c>
    </row>
  </sheetData>
  <mergeCells count="188">
    <mergeCell ref="Y75:Z75"/>
    <mergeCell ref="T81:X81"/>
    <mergeCell ref="Y81:Z81"/>
    <mergeCell ref="T87:X87"/>
    <mergeCell ref="T78:X78"/>
    <mergeCell ref="Y78:Z78"/>
    <mergeCell ref="A81:A85"/>
    <mergeCell ref="B81:B85"/>
    <mergeCell ref="C81:C85"/>
    <mergeCell ref="D81:D85"/>
    <mergeCell ref="E81:E85"/>
    <mergeCell ref="Y28:Z28"/>
    <mergeCell ref="L63:L67"/>
    <mergeCell ref="M63:M67"/>
    <mergeCell ref="Q63:Q67"/>
    <mergeCell ref="R63:R67"/>
    <mergeCell ref="A74:R74"/>
    <mergeCell ref="A75:A79"/>
    <mergeCell ref="B75:B79"/>
    <mergeCell ref="C75:C79"/>
    <mergeCell ref="D75:D79"/>
    <mergeCell ref="E75:E79"/>
    <mergeCell ref="K75:K79"/>
    <mergeCell ref="L75:L79"/>
    <mergeCell ref="M75:M79"/>
    <mergeCell ref="Q75:Q79"/>
    <mergeCell ref="R75:R79"/>
    <mergeCell ref="A63:A67"/>
    <mergeCell ref="B63:B67"/>
    <mergeCell ref="C63:C67"/>
    <mergeCell ref="D63:D67"/>
    <mergeCell ref="E63:E67"/>
    <mergeCell ref="Q69:Q73"/>
    <mergeCell ref="R69:R73"/>
    <mergeCell ref="T75:X75"/>
    <mergeCell ref="A90:Q90"/>
    <mergeCell ref="R87:R89"/>
    <mergeCell ref="Y84:Z84"/>
    <mergeCell ref="A87:A89"/>
    <mergeCell ref="B87:B89"/>
    <mergeCell ref="C87:C89"/>
    <mergeCell ref="D87:D89"/>
    <mergeCell ref="E87:E89"/>
    <mergeCell ref="K87:K89"/>
    <mergeCell ref="L87:L89"/>
    <mergeCell ref="M87:M89"/>
    <mergeCell ref="Q87:Q89"/>
    <mergeCell ref="K81:K85"/>
    <mergeCell ref="L81:L85"/>
    <mergeCell ref="M81:M85"/>
    <mergeCell ref="Q81:Q85"/>
    <mergeCell ref="R81:R85"/>
    <mergeCell ref="T84:X84"/>
    <mergeCell ref="Y69:Z69"/>
    <mergeCell ref="T71:X71"/>
    <mergeCell ref="Y71:Z71"/>
    <mergeCell ref="A68:R68"/>
    <mergeCell ref="A69:A73"/>
    <mergeCell ref="B69:B73"/>
    <mergeCell ref="C69:C73"/>
    <mergeCell ref="D69:D73"/>
    <mergeCell ref="E69:E73"/>
    <mergeCell ref="K69:K73"/>
    <mergeCell ref="M58:M61"/>
    <mergeCell ref="Q58:Q61"/>
    <mergeCell ref="R58:R61"/>
    <mergeCell ref="T46:X46"/>
    <mergeCell ref="L69:L73"/>
    <mergeCell ref="M69:M73"/>
    <mergeCell ref="K63:K67"/>
    <mergeCell ref="A57:R57"/>
    <mergeCell ref="A58:A61"/>
    <mergeCell ref="B58:B61"/>
    <mergeCell ref="C58:C61"/>
    <mergeCell ref="D58:D61"/>
    <mergeCell ref="E58:E61"/>
    <mergeCell ref="K58:K61"/>
    <mergeCell ref="L58:L61"/>
    <mergeCell ref="T58:X58"/>
    <mergeCell ref="T63:X63"/>
    <mergeCell ref="T69:X69"/>
    <mergeCell ref="Y46:Z46"/>
    <mergeCell ref="A51:R51"/>
    <mergeCell ref="A52:A56"/>
    <mergeCell ref="B52:B56"/>
    <mergeCell ref="C52:C56"/>
    <mergeCell ref="D52:D56"/>
    <mergeCell ref="E52:E56"/>
    <mergeCell ref="T55:X55"/>
    <mergeCell ref="T52:X52"/>
    <mergeCell ref="K52:K56"/>
    <mergeCell ref="L52:L56"/>
    <mergeCell ref="M52:M56"/>
    <mergeCell ref="Q52:Q56"/>
    <mergeCell ref="R52:R56"/>
    <mergeCell ref="A45:R45"/>
    <mergeCell ref="A46:A50"/>
    <mergeCell ref="B46:B50"/>
    <mergeCell ref="C46:C50"/>
    <mergeCell ref="D46:D50"/>
    <mergeCell ref="E46:E50"/>
    <mergeCell ref="K46:K50"/>
    <mergeCell ref="L46:L50"/>
    <mergeCell ref="M46:M50"/>
    <mergeCell ref="Q46:Q50"/>
    <mergeCell ref="R46:R50"/>
    <mergeCell ref="L40:L44"/>
    <mergeCell ref="M40:M44"/>
    <mergeCell ref="Q40:Q44"/>
    <mergeCell ref="R40:R44"/>
    <mergeCell ref="T41:X41"/>
    <mergeCell ref="Y41:Z41"/>
    <mergeCell ref="R33:R38"/>
    <mergeCell ref="A39:R39"/>
    <mergeCell ref="A40:A44"/>
    <mergeCell ref="B40:B44"/>
    <mergeCell ref="C40:C44"/>
    <mergeCell ref="D40:D44"/>
    <mergeCell ref="E40:E44"/>
    <mergeCell ref="K40:K44"/>
    <mergeCell ref="T22:X22"/>
    <mergeCell ref="A32:Q32"/>
    <mergeCell ref="A33:A38"/>
    <mergeCell ref="B33:B38"/>
    <mergeCell ref="C33:C38"/>
    <mergeCell ref="D33:D38"/>
    <mergeCell ref="E33:E38"/>
    <mergeCell ref="K33:K38"/>
    <mergeCell ref="L33:L38"/>
    <mergeCell ref="M33:M38"/>
    <mergeCell ref="Q33:Q38"/>
    <mergeCell ref="T28:X28"/>
    <mergeCell ref="Y22:Z22"/>
    <mergeCell ref="A26:Q26"/>
    <mergeCell ref="A27:A31"/>
    <mergeCell ref="B27:B31"/>
    <mergeCell ref="C27:C31"/>
    <mergeCell ref="D27:D31"/>
    <mergeCell ref="E27:E31"/>
    <mergeCell ref="A21:Q21"/>
    <mergeCell ref="AB21:AK21"/>
    <mergeCell ref="A22:A25"/>
    <mergeCell ref="B22:B25"/>
    <mergeCell ref="C22:C25"/>
    <mergeCell ref="D22:D25"/>
    <mergeCell ref="E22:E25"/>
    <mergeCell ref="K22:K25"/>
    <mergeCell ref="L22:L25"/>
    <mergeCell ref="M22:M25"/>
    <mergeCell ref="K27:K31"/>
    <mergeCell ref="L27:L31"/>
    <mergeCell ref="M27:M31"/>
    <mergeCell ref="Q27:Q31"/>
    <mergeCell ref="R27:R31"/>
    <mergeCell ref="Q22:Q25"/>
    <mergeCell ref="R22:R25"/>
    <mergeCell ref="M16:M20"/>
    <mergeCell ref="Q16:Q20"/>
    <mergeCell ref="R16:R20"/>
    <mergeCell ref="AC16:AJ16"/>
    <mergeCell ref="T16:X16"/>
    <mergeCell ref="Y16:Z16"/>
    <mergeCell ref="N14:N15"/>
    <mergeCell ref="O14:P15"/>
    <mergeCell ref="Q14:R14"/>
    <mergeCell ref="M14:M15"/>
    <mergeCell ref="A16:A20"/>
    <mergeCell ref="B16:B20"/>
    <mergeCell ref="C16:C20"/>
    <mergeCell ref="D16:D20"/>
    <mergeCell ref="E16:E20"/>
    <mergeCell ref="K16:K20"/>
    <mergeCell ref="L16:L20"/>
    <mergeCell ref="H14:H15"/>
    <mergeCell ref="I14:I15"/>
    <mergeCell ref="J14:J15"/>
    <mergeCell ref="K14:K15"/>
    <mergeCell ref="L14:L15"/>
    <mergeCell ref="A7:Q7"/>
    <mergeCell ref="A11:R11"/>
    <mergeCell ref="AC13:AJ13"/>
    <mergeCell ref="A14:A15"/>
    <mergeCell ref="B14:B15"/>
    <mergeCell ref="C14:C15"/>
    <mergeCell ref="D14:D15"/>
    <mergeCell ref="E14:E15"/>
    <mergeCell ref="F14:F15"/>
    <mergeCell ref="G14:G15"/>
  </mergeCells>
  <conditionalFormatting sqref="N16:N20">
    <cfRule type="aboveAverage" dxfId="1575" priority="8765" aboveAverage="0"/>
  </conditionalFormatting>
  <conditionalFormatting sqref="N22:N25">
    <cfRule type="containsText" dxfId="1574" priority="886" operator="containsText" text="Inexequível">
      <formula>NOT(ISERROR(SEARCH("Inexequível",N22)))</formula>
    </cfRule>
    <cfRule type="aboveAverage" dxfId="1573" priority="887" aboveAverage="0"/>
    <cfRule type="containsText" dxfId="1572" priority="885" operator="containsText" text="Válido">
      <formula>NOT(ISERROR(SEARCH("Válido",N22)))</formula>
    </cfRule>
  </conditionalFormatting>
  <conditionalFormatting sqref="N27:N31">
    <cfRule type="containsText" priority="8754" operator="containsText" text="Excessivamente elevado">
      <formula>NOT(ISERROR(SEARCH("Excessivamente elevado",N27)))</formula>
    </cfRule>
    <cfRule type="containsText" dxfId="1571" priority="8755" operator="containsText" text="Válido">
      <formula>NOT(ISERROR(SEARCH("Válido",N27)))</formula>
    </cfRule>
    <cfRule type="containsText" dxfId="1570" priority="8756" operator="containsText" text="Inexequível">
      <formula>NOT(ISERROR(SEARCH("Inexequível",N27)))</formula>
    </cfRule>
    <cfRule type="aboveAverage" dxfId="1569" priority="8757" aboveAverage="0"/>
  </conditionalFormatting>
  <conditionalFormatting sqref="N29:N31 N16:O20 N33:N38 N63:N67">
    <cfRule type="cellIs" dxfId="1568" priority="837" operator="greaterThan">
      <formula>"J&amp;25"</formula>
    </cfRule>
  </conditionalFormatting>
  <conditionalFormatting sqref="N29:N31 O16:O20 N6:P6 N10:P10 N12:P13 N14:N20 N33:N38 N63:N67">
    <cfRule type="containsText" dxfId="1567" priority="835" operator="containsText" text="Excessivamente elevado">
      <formula>NOT(ISERROR(SEARCH("Excessivamente elevado",N6)))</formula>
    </cfRule>
  </conditionalFormatting>
  <conditionalFormatting sqref="N29:N31">
    <cfRule type="cellIs" dxfId="1566" priority="828" operator="greaterThan">
      <formula>"J$25"</formula>
    </cfRule>
    <cfRule type="cellIs" dxfId="1565" priority="826" operator="greaterThan">
      <formula>"J&amp;25"</formula>
    </cfRule>
    <cfRule type="cellIs" dxfId="1564" priority="825" operator="lessThan">
      <formula>"K$25"</formula>
    </cfRule>
    <cfRule type="containsText" dxfId="1563" priority="824" operator="containsText" text="Excessivamente elevado">
      <formula>NOT(ISERROR(SEARCH("Excessivamente elevado",N29)))</formula>
    </cfRule>
  </conditionalFormatting>
  <conditionalFormatting sqref="N33:N38">
    <cfRule type="containsText" dxfId="1562" priority="866" operator="containsText" text="Inexequível">
      <formula>NOT(ISERROR(SEARCH("Inexequível",N33)))</formula>
    </cfRule>
    <cfRule type="containsText" dxfId="1561" priority="865" operator="containsText" text="Válido">
      <formula>NOT(ISERROR(SEARCH("Válido",N33)))</formula>
    </cfRule>
    <cfRule type="containsText" priority="864" operator="containsText" text="Excessivamente elevado">
      <formula>NOT(ISERROR(SEARCH("Excessivamente elevado",N33)))</formula>
    </cfRule>
    <cfRule type="aboveAverage" dxfId="1560" priority="867" aboveAverage="0"/>
  </conditionalFormatting>
  <conditionalFormatting sqref="N40:N44">
    <cfRule type="aboveAverage" dxfId="1559" priority="891" aboveAverage="0"/>
    <cfRule type="containsText" dxfId="1558" priority="890" operator="containsText" text="Inexequível">
      <formula>NOT(ISERROR(SEARCH("Inexequível",N40)))</formula>
    </cfRule>
    <cfRule type="containsText" priority="888" operator="containsText" text="Excessivamente elevado">
      <formula>NOT(ISERROR(SEARCH("Excessivamente elevado",N40)))</formula>
    </cfRule>
    <cfRule type="containsText" dxfId="1557" priority="889" operator="containsText" text="Válido">
      <formula>NOT(ISERROR(SEARCH("Válido",N40)))</formula>
    </cfRule>
    <cfRule type="cellIs" dxfId="1556" priority="823" operator="greaterThan">
      <formula>"J$25"</formula>
    </cfRule>
    <cfRule type="cellIs" dxfId="1555" priority="821" operator="greaterThan">
      <formula>"J&amp;25"</formula>
    </cfRule>
    <cfRule type="containsText" dxfId="1554" priority="819" operator="containsText" text="Excessivamente elevado">
      <formula>NOT(ISERROR(SEARCH("Excessivamente elevado",N40)))</formula>
    </cfRule>
    <cfRule type="cellIs" dxfId="1553" priority="820" operator="lessThan">
      <formula>"K$25"</formula>
    </cfRule>
  </conditionalFormatting>
  <conditionalFormatting sqref="N46:N50">
    <cfRule type="cellIs" dxfId="1552" priority="816" operator="greaterThan">
      <formula>"J&amp;25"</formula>
    </cfRule>
    <cfRule type="cellIs" dxfId="1551" priority="818" operator="greaterThan">
      <formula>"J$25"</formula>
    </cfRule>
    <cfRule type="containsText" dxfId="1550" priority="8887" operator="containsText" text="Válido">
      <formula>NOT(ISERROR(SEARCH("Válido",N46)))</formula>
    </cfRule>
    <cfRule type="cellIs" dxfId="1549" priority="815" operator="lessThan">
      <formula>"K$25"</formula>
    </cfRule>
    <cfRule type="aboveAverage" dxfId="1548" priority="8889" aboveAverage="0"/>
    <cfRule type="containsText" dxfId="1547" priority="8888" operator="containsText" text="Inexequível">
      <formula>NOT(ISERROR(SEARCH("Inexequível",N46)))</formula>
    </cfRule>
    <cfRule type="containsText" priority="8886" operator="containsText" text="Excessivamente elevado">
      <formula>NOT(ISERROR(SEARCH("Excessivamente elevado",N46)))</formula>
    </cfRule>
    <cfRule type="containsText" dxfId="1546" priority="814" operator="containsText" text="Excessivamente elevado">
      <formula>NOT(ISERROR(SEARCH("Excessivamente elevado",N46)))</formula>
    </cfRule>
  </conditionalFormatting>
  <conditionalFormatting sqref="N52:N56">
    <cfRule type="cellIs" dxfId="1545" priority="783" operator="greaterThan">
      <formula>"J$25"</formula>
    </cfRule>
    <cfRule type="cellIs" dxfId="1544" priority="781" operator="greaterThan">
      <formula>"J&amp;25"</formula>
    </cfRule>
    <cfRule type="containsText" priority="9381" operator="containsText" text="Excessivamente elevado">
      <formula>NOT(ISERROR(SEARCH("Excessivamente elevado",N52)))</formula>
    </cfRule>
    <cfRule type="aboveAverage" dxfId="1543" priority="9384" aboveAverage="0"/>
    <cfRule type="cellIs" dxfId="1542" priority="780" operator="lessThan">
      <formula>"K$25"</formula>
    </cfRule>
    <cfRule type="containsText" dxfId="1541" priority="779" operator="containsText" text="Excessivamente elevado">
      <formula>NOT(ISERROR(SEARCH("Excessivamente elevado",N52)))</formula>
    </cfRule>
    <cfRule type="containsText" dxfId="1540" priority="9382" operator="containsText" text="Válido">
      <formula>NOT(ISERROR(SEARCH("Válido",N52)))</formula>
    </cfRule>
    <cfRule type="containsText" dxfId="1539" priority="9383" operator="containsText" text="Inexequível">
      <formula>NOT(ISERROR(SEARCH("Inexequível",N52)))</formula>
    </cfRule>
  </conditionalFormatting>
  <conditionalFormatting sqref="N58:N61">
    <cfRule type="containsText" dxfId="1538" priority="9386" operator="containsText" text="Válido">
      <formula>NOT(ISERROR(SEARCH("Válido",N58)))</formula>
    </cfRule>
    <cfRule type="containsText" dxfId="1537" priority="9387" operator="containsText" text="Inexequível">
      <formula>NOT(ISERROR(SEARCH("Inexequível",N58)))</formula>
    </cfRule>
    <cfRule type="aboveAverage" dxfId="1536" priority="9388" aboveAverage="0"/>
    <cfRule type="cellIs" dxfId="1535" priority="778" operator="greaterThan">
      <formula>"J$25"</formula>
    </cfRule>
    <cfRule type="cellIs" dxfId="1534" priority="775" operator="lessThan">
      <formula>"K$25"</formula>
    </cfRule>
    <cfRule type="containsText" dxfId="1533" priority="774" operator="containsText" text="Excessivamente elevado">
      <formula>NOT(ISERROR(SEARCH("Excessivamente elevado",N58)))</formula>
    </cfRule>
  </conditionalFormatting>
  <conditionalFormatting sqref="N63:N67">
    <cfRule type="containsText" priority="9389" operator="containsText" text="Excessivamente elevado">
      <formula>NOT(ISERROR(SEARCH("Excessivamente elevado",N63)))</formula>
    </cfRule>
    <cfRule type="containsText" dxfId="1532" priority="9391" operator="containsText" text="Inexequível">
      <formula>NOT(ISERROR(SEARCH("Inexequível",N63)))</formula>
    </cfRule>
    <cfRule type="containsText" dxfId="1531" priority="9390" operator="containsText" text="Válido">
      <formula>NOT(ISERROR(SEARCH("Válido",N63)))</formula>
    </cfRule>
    <cfRule type="aboveAverage" dxfId="1530" priority="9392" aboveAverage="0"/>
  </conditionalFormatting>
  <conditionalFormatting sqref="N69:N73">
    <cfRule type="cellIs" dxfId="1529" priority="773" operator="greaterThan">
      <formula>"J$25"</formula>
    </cfRule>
    <cfRule type="containsText" dxfId="1528" priority="849" operator="containsText" text="Válido">
      <formula>NOT(ISERROR(SEARCH("Válido",N69)))</formula>
    </cfRule>
    <cfRule type="aboveAverage" dxfId="1527" priority="851" aboveAverage="0"/>
    <cfRule type="cellIs" dxfId="1526" priority="770" operator="lessThan">
      <formula>"K$25"</formula>
    </cfRule>
    <cfRule type="containsText" dxfId="1525" priority="769" operator="containsText" text="Excessivamente elevado">
      <formula>NOT(ISERROR(SEARCH("Excessivamente elevado",N69)))</formula>
    </cfRule>
    <cfRule type="containsText" dxfId="1524" priority="850" operator="containsText" text="Inexequível">
      <formula>NOT(ISERROR(SEARCH("Inexequível",N69)))</formula>
    </cfRule>
  </conditionalFormatting>
  <conditionalFormatting sqref="N75:N79">
    <cfRule type="containsText" dxfId="1523" priority="9394" operator="containsText" text="Válido">
      <formula>NOT(ISERROR(SEARCH("Válido",N75)))</formula>
    </cfRule>
    <cfRule type="containsText" dxfId="1522" priority="9395" operator="containsText" text="Inexequível">
      <formula>NOT(ISERROR(SEARCH("Inexequível",N75)))</formula>
    </cfRule>
    <cfRule type="containsText" priority="9393" operator="containsText" text="Excessivamente elevado">
      <formula>NOT(ISERROR(SEARCH("Excessivamente elevado",N75)))</formula>
    </cfRule>
    <cfRule type="cellIs" dxfId="1521" priority="768" operator="greaterThan">
      <formula>"J$25"</formula>
    </cfRule>
    <cfRule type="cellIs" dxfId="1520" priority="766" operator="greaterThan">
      <formula>"J&amp;25"</formula>
    </cfRule>
    <cfRule type="cellIs" dxfId="1519" priority="765" operator="lessThan">
      <formula>"K$25"</formula>
    </cfRule>
    <cfRule type="aboveAverage" dxfId="1518" priority="9396" aboveAverage="0"/>
    <cfRule type="containsText" dxfId="1517" priority="764" operator="containsText" text="Excessivamente elevado">
      <formula>NOT(ISERROR(SEARCH("Excessivamente elevado",N75)))</formula>
    </cfRule>
  </conditionalFormatting>
  <conditionalFormatting sqref="N81:N85">
    <cfRule type="aboveAverage" dxfId="1516" priority="9400" aboveAverage="0"/>
  </conditionalFormatting>
  <conditionalFormatting sqref="N87:N89">
    <cfRule type="aboveAverage" dxfId="1515" priority="9874" aboveAverage="0"/>
  </conditionalFormatting>
  <conditionalFormatting sqref="N16:O20 N29:N31 N33:N38 N63:N67 O22:O24 N22:N25">
    <cfRule type="cellIs" dxfId="1514" priority="839" operator="greaterThan">
      <formula>"J$25"</formula>
    </cfRule>
  </conditionalFormatting>
  <conditionalFormatting sqref="N16:O20 N29:N31 N33:N38 N63:N67">
    <cfRule type="cellIs" dxfId="1513" priority="836" operator="lessThan">
      <formula>"K$25"</formula>
    </cfRule>
  </conditionalFormatting>
  <conditionalFormatting sqref="N16:O20">
    <cfRule type="containsText" dxfId="1512" priority="8760" operator="containsText" text="Inexequível">
      <formula>NOT(ISERROR(SEARCH("Inexequível",N16)))</formula>
    </cfRule>
    <cfRule type="containsText" dxfId="1511" priority="8759" operator="containsText" text="Válido">
      <formula>NOT(ISERROR(SEARCH("Válido",N16)))</formula>
    </cfRule>
    <cfRule type="containsText" priority="8758" operator="containsText" text="Excessivamente elevado">
      <formula>NOT(ISERROR(SEARCH("Excessivamente elevado",N16)))</formula>
    </cfRule>
  </conditionalFormatting>
  <conditionalFormatting sqref="N27:O28">
    <cfRule type="cellIs" dxfId="1510" priority="136" operator="greaterThan">
      <formula>"J$25"</formula>
    </cfRule>
  </conditionalFormatting>
  <conditionalFormatting sqref="N81:O85">
    <cfRule type="cellIs" dxfId="1509" priority="16" operator="greaterThan">
      <formula>"J$25"</formula>
    </cfRule>
    <cfRule type="containsText" dxfId="1508" priority="12" operator="containsText" text="Excessivamente elevado">
      <formula>NOT(ISERROR(SEARCH("Excessivamente elevado",N81)))</formula>
    </cfRule>
    <cfRule type="cellIs" dxfId="1507" priority="13" operator="lessThan">
      <formula>"K$25"</formula>
    </cfRule>
    <cfRule type="cellIs" dxfId="1506" priority="14" operator="greaterThan">
      <formula>"J&amp;25"</formula>
    </cfRule>
    <cfRule type="containsText" priority="17" operator="containsText" text="Excessivamente elevado">
      <formula>NOT(ISERROR(SEARCH("Excessivamente elevado",N81)))</formula>
    </cfRule>
    <cfRule type="containsText" dxfId="1505" priority="18" operator="containsText" text="Válido">
      <formula>NOT(ISERROR(SEARCH("Válido",N81)))</formula>
    </cfRule>
    <cfRule type="containsText" dxfId="1504" priority="19" operator="containsText" text="Inexequível">
      <formula>NOT(ISERROR(SEARCH("Inexequível",N81)))</formula>
    </cfRule>
  </conditionalFormatting>
  <conditionalFormatting sqref="N87:O89">
    <cfRule type="cellIs" dxfId="1503" priority="3" operator="lessThan">
      <formula>"K$25"</formula>
    </cfRule>
    <cfRule type="cellIs" dxfId="1502" priority="4" operator="greaterThan">
      <formula>"J&amp;25"</formula>
    </cfRule>
    <cfRule type="cellIs" dxfId="1501" priority="6" operator="greaterThan">
      <formula>"J$25"</formula>
    </cfRule>
    <cfRule type="containsText" dxfId="1500" priority="2" operator="containsText" text="Excessivamente elevado">
      <formula>NOT(ISERROR(SEARCH("Excessivamente elevado",N87)))</formula>
    </cfRule>
    <cfRule type="containsText" priority="9871" operator="containsText" text="Excessivamente elevado">
      <formula>NOT(ISERROR(SEARCH("Excessivamente elevado",N87)))</formula>
    </cfRule>
    <cfRule type="containsText" dxfId="1499" priority="9872" operator="containsText" text="Válido">
      <formula>NOT(ISERROR(SEARCH("Válido",N87)))</formula>
    </cfRule>
    <cfRule type="containsText" dxfId="1498" priority="9873" operator="containsText" text="Inexequível">
      <formula>NOT(ISERROR(SEARCH("Inexequível",N87)))</formula>
    </cfRule>
  </conditionalFormatting>
  <conditionalFormatting sqref="N21:P25">
    <cfRule type="containsText" dxfId="1497" priority="142" operator="containsText" text="Excessivamente elevado">
      <formula>NOT(ISERROR(SEARCH("Excessivamente elevado",N21)))</formula>
    </cfRule>
  </conditionalFormatting>
  <conditionalFormatting sqref="N22:P25">
    <cfRule type="cellIs" dxfId="1496" priority="144" operator="greaterThan">
      <formula>"J&amp;25"</formula>
    </cfRule>
    <cfRule type="cellIs" dxfId="1495" priority="143" operator="lessThan">
      <formula>"K$25"</formula>
    </cfRule>
    <cfRule type="containsText" priority="147" operator="containsText" text="Excessivamente elevado">
      <formula>NOT(ISERROR(SEARCH("Excessivamente elevado",N22)))</formula>
    </cfRule>
  </conditionalFormatting>
  <conditionalFormatting sqref="N26:P28">
    <cfRule type="containsText" dxfId="1494" priority="132" operator="containsText" text="Excessivamente elevado">
      <formula>NOT(ISERROR(SEARCH("Excessivamente elevado",N26)))</formula>
    </cfRule>
  </conditionalFormatting>
  <conditionalFormatting sqref="N27:P28">
    <cfRule type="cellIs" dxfId="1493" priority="134" operator="greaterThan">
      <formula>"J&amp;25"</formula>
    </cfRule>
    <cfRule type="cellIs" dxfId="1492" priority="133" operator="lessThan">
      <formula>"K$25"</formula>
    </cfRule>
  </conditionalFormatting>
  <conditionalFormatting sqref="N32:P32">
    <cfRule type="containsText" dxfId="1491" priority="651" operator="containsText" text="Excessivamente elevado">
      <formula>NOT(ISERROR(SEARCH("Excessivamente elevado",N32)))</formula>
    </cfRule>
  </conditionalFormatting>
  <conditionalFormatting sqref="N58:P61">
    <cfRule type="cellIs" dxfId="1490" priority="54" operator="greaterThan">
      <formula>"J&amp;25"</formula>
    </cfRule>
    <cfRule type="containsText" priority="57" operator="containsText" text="Excessivamente elevado">
      <formula>NOT(ISERROR(SEARCH("Excessivamente elevado",N58)))</formula>
    </cfRule>
  </conditionalFormatting>
  <conditionalFormatting sqref="N62:P62">
    <cfRule type="containsText" dxfId="1489" priority="709" operator="containsText" text="Excessivamente elevado">
      <formula>NOT(ISERROR(SEARCH("Excessivamente elevado",N62)))</formula>
    </cfRule>
  </conditionalFormatting>
  <conditionalFormatting sqref="N69:P73">
    <cfRule type="containsText" priority="27" operator="containsText" text="Excessivamente elevado">
      <formula>NOT(ISERROR(SEARCH("Excessivamente elevado",N69)))</formula>
    </cfRule>
    <cfRule type="cellIs" dxfId="1488" priority="24" operator="greaterThan">
      <formula>"J&amp;25"</formula>
    </cfRule>
  </conditionalFormatting>
  <conditionalFormatting sqref="N80:P80">
    <cfRule type="containsText" dxfId="1487" priority="653" operator="containsText" text="Excessivamente elevado">
      <formula>NOT(ISERROR(SEARCH("Excessivamente elevado",N80)))</formula>
    </cfRule>
  </conditionalFormatting>
  <conditionalFormatting sqref="N86:P86">
    <cfRule type="containsText" dxfId="1486" priority="625" operator="containsText" text="Excessivamente elevado">
      <formula>NOT(ISERROR(SEARCH("Excessivamente elevado",N86)))</formula>
    </cfRule>
  </conditionalFormatting>
  <conditionalFormatting sqref="N90:P1048576">
    <cfRule type="containsText" dxfId="1485" priority="386" operator="containsText" text="Excessivamente elevado">
      <formula>NOT(ISERROR(SEARCH("Excessivamente elevado",N90)))</formula>
    </cfRule>
  </conditionalFormatting>
  <conditionalFormatting sqref="O14">
    <cfRule type="containsText" dxfId="1484" priority="834" operator="containsText" text="Excessivamente elevado">
      <formula>NOT(ISERROR(SEARCH("Excessivamente elevado",O14)))</formula>
    </cfRule>
  </conditionalFormatting>
  <conditionalFormatting sqref="O16:O20">
    <cfRule type="cellIs" dxfId="1483" priority="763" operator="between">
      <formula>75</formula>
      <formula>100</formula>
    </cfRule>
    <cfRule type="aboveAverage" dxfId="1482" priority="8761" aboveAverage="0"/>
  </conditionalFormatting>
  <conditionalFormatting sqref="O22:O24">
    <cfRule type="aboveAverage" dxfId="1481" priority="883" aboveAverage="0"/>
  </conditionalFormatting>
  <conditionalFormatting sqref="O22:O25">
    <cfRule type="cellIs" dxfId="1480" priority="141" operator="between">
      <formula>75</formula>
      <formula>100</formula>
    </cfRule>
  </conditionalFormatting>
  <conditionalFormatting sqref="O25">
    <cfRule type="aboveAverage" dxfId="1479" priority="150" aboveAverage="0"/>
  </conditionalFormatting>
  <conditionalFormatting sqref="O27">
    <cfRule type="aboveAverage" dxfId="1478" priority="140" aboveAverage="0"/>
    <cfRule type="cellIs" dxfId="1477" priority="131" operator="between">
      <formula>75</formula>
      <formula>100</formula>
    </cfRule>
  </conditionalFormatting>
  <conditionalFormatting sqref="O28">
    <cfRule type="aboveAverage" dxfId="1476" priority="832" aboveAverage="0"/>
  </conditionalFormatting>
  <conditionalFormatting sqref="O31">
    <cfRule type="aboveAverage" dxfId="1475" priority="130" aboveAverage="0"/>
    <cfRule type="cellIs" dxfId="1474" priority="121" operator="between">
      <formula>75</formula>
      <formula>100</formula>
    </cfRule>
  </conditionalFormatting>
  <conditionalFormatting sqref="O33">
    <cfRule type="cellIs" dxfId="1473" priority="111" operator="between">
      <formula>75</formula>
      <formula>100</formula>
    </cfRule>
    <cfRule type="cellIs" dxfId="1472" priority="116" operator="greaterThan">
      <formula>"J$25"</formula>
    </cfRule>
    <cfRule type="containsText" dxfId="1471" priority="118" operator="containsText" text="Válido">
      <formula>NOT(ISERROR(SEARCH("Válido",O33)))</formula>
    </cfRule>
    <cfRule type="containsText" dxfId="1470" priority="119" operator="containsText" text="Inexequível">
      <formula>NOT(ISERROR(SEARCH("Inexequível",O33)))</formula>
    </cfRule>
    <cfRule type="aboveAverage" dxfId="1469" priority="120" aboveAverage="0"/>
    <cfRule type="containsText" dxfId="1468" priority="112" operator="containsText" text="Excessivamente elevado">
      <formula>NOT(ISERROR(SEARCH("Excessivamente elevado",O33)))</formula>
    </cfRule>
    <cfRule type="cellIs" dxfId="1467" priority="113" operator="lessThan">
      <formula>"K$25"</formula>
    </cfRule>
  </conditionalFormatting>
  <conditionalFormatting sqref="O34">
    <cfRule type="aboveAverage" dxfId="1466" priority="813" aboveAverage="0"/>
    <cfRule type="cellIs" dxfId="1465" priority="809" operator="greaterThan">
      <formula>"J$25"</formula>
    </cfRule>
    <cfRule type="containsText" dxfId="1464" priority="811" operator="containsText" text="Válido">
      <formula>NOT(ISERROR(SEARCH("Válido",O34)))</formula>
    </cfRule>
    <cfRule type="containsText" dxfId="1463" priority="812" operator="containsText" text="Inexequível">
      <formula>NOT(ISERROR(SEARCH("Inexequível",O34)))</formula>
    </cfRule>
  </conditionalFormatting>
  <conditionalFormatting sqref="O38">
    <cfRule type="cellIs" dxfId="1462" priority="101" operator="between">
      <formula>75</formula>
      <formula>100</formula>
    </cfRule>
    <cfRule type="aboveAverage" dxfId="1461" priority="110" aboveAverage="0"/>
  </conditionalFormatting>
  <conditionalFormatting sqref="O40">
    <cfRule type="cellIs" dxfId="1460" priority="91" operator="between">
      <formula>75</formula>
      <formula>100</formula>
    </cfRule>
    <cfRule type="cellIs" dxfId="1459" priority="96" operator="greaterThan">
      <formula>"J$25"</formula>
    </cfRule>
    <cfRule type="aboveAverage" dxfId="1458" priority="100" aboveAverage="0"/>
  </conditionalFormatting>
  <conditionalFormatting sqref="O44">
    <cfRule type="aboveAverage" dxfId="1457" priority="90" aboveAverage="0"/>
    <cfRule type="cellIs" dxfId="1456" priority="81" operator="between">
      <formula>75</formula>
      <formula>100</formula>
    </cfRule>
  </conditionalFormatting>
  <conditionalFormatting sqref="O46:O48">
    <cfRule type="aboveAverage" dxfId="1455" priority="732" aboveAverage="0"/>
    <cfRule type="containsText" dxfId="1454" priority="731" operator="containsText" text="Inexequível">
      <formula>NOT(ISERROR(SEARCH("Inexequível",O46)))</formula>
    </cfRule>
    <cfRule type="containsText" dxfId="1453" priority="730" operator="containsText" text="Válido">
      <formula>NOT(ISERROR(SEARCH("Válido",O46)))</formula>
    </cfRule>
    <cfRule type="cellIs" dxfId="1452" priority="728" operator="greaterThan">
      <formula>"J$25"</formula>
    </cfRule>
  </conditionalFormatting>
  <conditionalFormatting sqref="O52">
    <cfRule type="cellIs" dxfId="1451" priority="71" operator="between">
      <formula>75</formula>
      <formula>100</formula>
    </cfRule>
    <cfRule type="aboveAverage" dxfId="1450" priority="80" aboveAverage="0"/>
    <cfRule type="cellIs" dxfId="1449" priority="76" operator="greaterThan">
      <formula>"J$25"</formula>
    </cfRule>
  </conditionalFormatting>
  <conditionalFormatting sqref="O56">
    <cfRule type="cellIs" dxfId="1448" priority="61" operator="between">
      <formula>75</formula>
      <formula>100</formula>
    </cfRule>
    <cfRule type="aboveAverage" dxfId="1447" priority="70" aboveAverage="0"/>
  </conditionalFormatting>
  <conditionalFormatting sqref="O58:O60">
    <cfRule type="aboveAverage" dxfId="1446" priority="708" aboveAverage="0"/>
    <cfRule type="containsText" dxfId="1445" priority="707" operator="containsText" text="Inexequível">
      <formula>NOT(ISERROR(SEARCH("Inexequível",O58)))</formula>
    </cfRule>
    <cfRule type="containsText" dxfId="1444" priority="706" operator="containsText" text="Válido">
      <formula>NOT(ISERROR(SEARCH("Válido",O58)))</formula>
    </cfRule>
    <cfRule type="cellIs" dxfId="1443" priority="704" operator="greaterThan">
      <formula>"J$25"</formula>
    </cfRule>
  </conditionalFormatting>
  <conditionalFormatting sqref="O61">
    <cfRule type="cellIs" dxfId="1442" priority="53" operator="lessThan">
      <formula>"K$25"</formula>
    </cfRule>
    <cfRule type="cellIs" dxfId="1441" priority="56" operator="greaterThan">
      <formula>"J$25"</formula>
    </cfRule>
    <cfRule type="containsText" dxfId="1440" priority="58" operator="containsText" text="Válido">
      <formula>NOT(ISERROR(SEARCH("Válido",O61)))</formula>
    </cfRule>
    <cfRule type="aboveAverage" dxfId="1439" priority="60" aboveAverage="0"/>
    <cfRule type="containsText" dxfId="1438" priority="59" operator="containsText" text="Inexequível">
      <formula>NOT(ISERROR(SEARCH("Inexequível",O61)))</formula>
    </cfRule>
    <cfRule type="cellIs" dxfId="1437" priority="51" operator="between">
      <formula>75</formula>
      <formula>100</formula>
    </cfRule>
    <cfRule type="containsText" dxfId="1436" priority="52" operator="containsText" text="Excessivamente elevado">
      <formula>NOT(ISERROR(SEARCH("Excessivamente elevado",O61)))</formula>
    </cfRule>
  </conditionalFormatting>
  <conditionalFormatting sqref="O63">
    <cfRule type="cellIs" dxfId="1435" priority="46" operator="greaterThan">
      <formula>"J$25"</formula>
    </cfRule>
    <cfRule type="cellIs" dxfId="1434" priority="41" operator="between">
      <formula>75</formula>
      <formula>100</formula>
    </cfRule>
    <cfRule type="aboveAverage" dxfId="1433" priority="50" aboveAverage="0"/>
  </conditionalFormatting>
  <conditionalFormatting sqref="O67">
    <cfRule type="aboveAverage" dxfId="1432" priority="40" aboveAverage="0"/>
    <cfRule type="cellIs" dxfId="1431" priority="31" operator="between">
      <formula>75</formula>
      <formula>100</formula>
    </cfRule>
  </conditionalFormatting>
  <conditionalFormatting sqref="O69:O72">
    <cfRule type="cellIs" dxfId="1430" priority="681" operator="greaterThan">
      <formula>"J$25"</formula>
    </cfRule>
    <cfRule type="containsText" dxfId="1429" priority="684" operator="containsText" text="Inexequível">
      <formula>NOT(ISERROR(SEARCH("Inexequível",O69)))</formula>
    </cfRule>
    <cfRule type="containsText" dxfId="1428" priority="683" operator="containsText" text="Válido">
      <formula>NOT(ISERROR(SEARCH("Válido",O69)))</formula>
    </cfRule>
    <cfRule type="aboveAverage" dxfId="1427" priority="685" aboveAverage="0"/>
  </conditionalFormatting>
  <conditionalFormatting sqref="O73">
    <cfRule type="containsText" dxfId="1426" priority="22" operator="containsText" text="Excessivamente elevado">
      <formula>NOT(ISERROR(SEARCH("Excessivamente elevado",O73)))</formula>
    </cfRule>
    <cfRule type="cellIs" dxfId="1425" priority="23" operator="lessThan">
      <formula>"K$25"</formula>
    </cfRule>
    <cfRule type="containsText" dxfId="1424" priority="28" operator="containsText" text="Válido">
      <formula>NOT(ISERROR(SEARCH("Válido",O73)))</formula>
    </cfRule>
    <cfRule type="containsText" dxfId="1423" priority="29" operator="containsText" text="Inexequível">
      <formula>NOT(ISERROR(SEARCH("Inexequível",O73)))</formula>
    </cfRule>
    <cfRule type="aboveAverage" dxfId="1422" priority="30" aboveAverage="0"/>
    <cfRule type="cellIs" dxfId="1421" priority="26" operator="greaterThan">
      <formula>"J$25"</formula>
    </cfRule>
    <cfRule type="cellIs" dxfId="1420" priority="21" operator="between">
      <formula>75</formula>
      <formula>100</formula>
    </cfRule>
  </conditionalFormatting>
  <conditionalFormatting sqref="O75">
    <cfRule type="aboveAverage" dxfId="1419" priority="662" aboveAverage="0"/>
    <cfRule type="containsText" dxfId="1418" priority="661" operator="containsText" text="Inexequível">
      <formula>NOT(ISERROR(SEARCH("Inexequível",O75)))</formula>
    </cfRule>
    <cfRule type="containsText" dxfId="1417" priority="660" operator="containsText" text="Válido">
      <formula>NOT(ISERROR(SEARCH("Válido",O75)))</formula>
    </cfRule>
    <cfRule type="cellIs" dxfId="1416" priority="658" operator="greaterThan">
      <formula>"J$25"</formula>
    </cfRule>
  </conditionalFormatting>
  <conditionalFormatting sqref="O81:O85">
    <cfRule type="cellIs" dxfId="1415" priority="11" operator="between">
      <formula>75</formula>
      <formula>100</formula>
    </cfRule>
    <cfRule type="aboveAverage" dxfId="1414" priority="20" aboveAverage="0"/>
  </conditionalFormatting>
  <conditionalFormatting sqref="O87:O89">
    <cfRule type="cellIs" dxfId="1413" priority="1" operator="between">
      <formula>75</formula>
      <formula>100</formula>
    </cfRule>
    <cfRule type="aboveAverage" dxfId="1412" priority="9878" aboveAverage="0"/>
  </conditionalFormatting>
  <conditionalFormatting sqref="O22:P24">
    <cfRule type="containsText" dxfId="1411" priority="878" operator="containsText" text="Inexequível">
      <formula>NOT(ISERROR(SEARCH("Inexequível",O22)))</formula>
    </cfRule>
    <cfRule type="containsText" dxfId="1410" priority="877" operator="containsText" text="Válido">
      <formula>NOT(ISERROR(SEARCH("Válido",O22)))</formula>
    </cfRule>
  </conditionalFormatting>
  <conditionalFormatting sqref="O25:P25">
    <cfRule type="containsText" dxfId="1409" priority="148" operator="containsText" text="Válido">
      <formula>NOT(ISERROR(SEARCH("Válido",O25)))</formula>
    </cfRule>
    <cfRule type="containsText" dxfId="1408" priority="149" operator="containsText" text="Inexequível">
      <formula>NOT(ISERROR(SEARCH("Inexequível",O25)))</formula>
    </cfRule>
    <cfRule type="cellIs" dxfId="1407" priority="146" operator="greaterThan">
      <formula>"J$25"</formula>
    </cfRule>
  </conditionalFormatting>
  <conditionalFormatting sqref="O27:P28">
    <cfRule type="containsText" priority="137" operator="containsText" text="Excessivamente elevado">
      <formula>NOT(ISERROR(SEARCH("Excessivamente elevado",O27)))</formula>
    </cfRule>
    <cfRule type="containsText" dxfId="1406" priority="139" operator="containsText" text="Inexequível">
      <formula>NOT(ISERROR(SEARCH("Inexequível",O27)))</formula>
    </cfRule>
    <cfRule type="containsText" dxfId="1405" priority="138" operator="containsText" text="Válido">
      <formula>NOT(ISERROR(SEARCH("Válido",O27)))</formula>
    </cfRule>
  </conditionalFormatting>
  <conditionalFormatting sqref="O31:P31">
    <cfRule type="cellIs" dxfId="1404" priority="123" operator="lessThan">
      <formula>"K$25"</formula>
    </cfRule>
    <cfRule type="containsText" dxfId="1403" priority="128" operator="containsText" text="Válido">
      <formula>NOT(ISERROR(SEARCH("Válido",O31)))</formula>
    </cfRule>
    <cfRule type="containsText" dxfId="1402" priority="122" operator="containsText" text="Excessivamente elevado">
      <formula>NOT(ISERROR(SEARCH("Excessivamente elevado",O31)))</formula>
    </cfRule>
    <cfRule type="cellIs" dxfId="1401" priority="124" operator="greaterThan">
      <formula>"J&amp;25"</formula>
    </cfRule>
    <cfRule type="cellIs" dxfId="1400" priority="126" operator="greaterThan">
      <formula>"J$25"</formula>
    </cfRule>
    <cfRule type="containsText" dxfId="1399" priority="129" operator="containsText" text="Inexequível">
      <formula>NOT(ISERROR(SEARCH("Inexequível",O31)))</formula>
    </cfRule>
    <cfRule type="containsText" priority="127" operator="containsText" text="Excessivamente elevado">
      <formula>NOT(ISERROR(SEARCH("Excessivamente elevado",O31)))</formula>
    </cfRule>
  </conditionalFormatting>
  <conditionalFormatting sqref="O33:P34">
    <cfRule type="cellIs" dxfId="1398" priority="114" operator="greaterThan">
      <formula>"J&amp;25"</formula>
    </cfRule>
    <cfRule type="containsText" priority="117" operator="containsText" text="Excessivamente elevado">
      <formula>NOT(ISERROR(SEARCH("Excessivamente elevado",O33)))</formula>
    </cfRule>
  </conditionalFormatting>
  <conditionalFormatting sqref="O34:P34">
    <cfRule type="cellIs" dxfId="1397" priority="799" operator="lessThan">
      <formula>"K$25"</formula>
    </cfRule>
    <cfRule type="containsText" dxfId="1396" priority="798" operator="containsText" text="Excessivamente elevado">
      <formula>NOT(ISERROR(SEARCH("Excessivamente elevado",O34)))</formula>
    </cfRule>
  </conditionalFormatting>
  <conditionalFormatting sqref="O38:P38">
    <cfRule type="cellIs" dxfId="1395" priority="106" operator="greaterThan">
      <formula>"J$25"</formula>
    </cfRule>
    <cfRule type="cellIs" dxfId="1394" priority="103" operator="lessThan">
      <formula>"K$25"</formula>
    </cfRule>
    <cfRule type="containsText" dxfId="1393" priority="102" operator="containsText" text="Excessivamente elevado">
      <formula>NOT(ISERROR(SEARCH("Excessivamente elevado",O38)))</formula>
    </cfRule>
    <cfRule type="containsText" dxfId="1392" priority="108" operator="containsText" text="Válido">
      <formula>NOT(ISERROR(SEARCH("Válido",O38)))</formula>
    </cfRule>
    <cfRule type="cellIs" dxfId="1391" priority="104" operator="greaterThan">
      <formula>"J&amp;25"</formula>
    </cfRule>
    <cfRule type="containsText" dxfId="1390" priority="109" operator="containsText" text="Inexequível">
      <formula>NOT(ISERROR(SEARCH("Inexequível",O38)))</formula>
    </cfRule>
    <cfRule type="containsText" priority="107" operator="containsText" text="Excessivamente elevado">
      <formula>NOT(ISERROR(SEARCH("Excessivamente elevado",O38)))</formula>
    </cfRule>
  </conditionalFormatting>
  <conditionalFormatting sqref="O40:P40">
    <cfRule type="cellIs" dxfId="1389" priority="94" operator="greaterThan">
      <formula>"J&amp;25"</formula>
    </cfRule>
    <cfRule type="containsText" dxfId="1388" priority="92" operator="containsText" text="Excessivamente elevado">
      <formula>NOT(ISERROR(SEARCH("Excessivamente elevado",O40)))</formula>
    </cfRule>
    <cfRule type="cellIs" dxfId="1387" priority="93" operator="lessThan">
      <formula>"K$25"</formula>
    </cfRule>
    <cfRule type="containsText" dxfId="1386" priority="98" operator="containsText" text="Válido">
      <formula>NOT(ISERROR(SEARCH("Válido",O40)))</formula>
    </cfRule>
    <cfRule type="containsText" priority="97" operator="containsText" text="Excessivamente elevado">
      <formula>NOT(ISERROR(SEARCH("Excessivamente elevado",O40)))</formula>
    </cfRule>
    <cfRule type="containsText" dxfId="1385" priority="99" operator="containsText" text="Inexequível">
      <formula>NOT(ISERROR(SEARCH("Inexequível",O40)))</formula>
    </cfRule>
  </conditionalFormatting>
  <conditionalFormatting sqref="O44:P44">
    <cfRule type="cellIs" dxfId="1384" priority="84" operator="greaterThan">
      <formula>"J&amp;25"</formula>
    </cfRule>
    <cfRule type="cellIs" dxfId="1383" priority="86" operator="greaterThan">
      <formula>"J$25"</formula>
    </cfRule>
    <cfRule type="containsText" priority="87" operator="containsText" text="Excessivamente elevado">
      <formula>NOT(ISERROR(SEARCH("Excessivamente elevado",O44)))</formula>
    </cfRule>
    <cfRule type="containsText" dxfId="1382" priority="89" operator="containsText" text="Inexequível">
      <formula>NOT(ISERROR(SEARCH("Inexequível",O44)))</formula>
    </cfRule>
    <cfRule type="containsText" dxfId="1381" priority="88" operator="containsText" text="Válido">
      <formula>NOT(ISERROR(SEARCH("Válido",O44)))</formula>
    </cfRule>
    <cfRule type="containsText" dxfId="1380" priority="82" operator="containsText" text="Excessivamente elevado">
      <formula>NOT(ISERROR(SEARCH("Excessivamente elevado",O44)))</formula>
    </cfRule>
    <cfRule type="cellIs" dxfId="1379" priority="83" operator="lessThan">
      <formula>"K$25"</formula>
    </cfRule>
  </conditionalFormatting>
  <conditionalFormatting sqref="O46:P48">
    <cfRule type="cellIs" dxfId="1378" priority="718" operator="lessThan">
      <formula>"K$25"</formula>
    </cfRule>
    <cfRule type="containsText" priority="713" operator="containsText" text="Excessivamente elevado">
      <formula>NOT(ISERROR(SEARCH("Excessivamente elevado",O46)))</formula>
    </cfRule>
    <cfRule type="cellIs" dxfId="1377" priority="712" operator="greaterThan">
      <formula>"J&amp;25"</formula>
    </cfRule>
    <cfRule type="containsText" dxfId="1376" priority="717" operator="containsText" text="Excessivamente elevado">
      <formula>NOT(ISERROR(SEARCH("Excessivamente elevado",O46)))</formula>
    </cfRule>
  </conditionalFormatting>
  <conditionalFormatting sqref="O52:P52">
    <cfRule type="cellIs" dxfId="1375" priority="73" operator="lessThan">
      <formula>"K$25"</formula>
    </cfRule>
    <cfRule type="cellIs" dxfId="1374" priority="74" operator="greaterThan">
      <formula>"J&amp;25"</formula>
    </cfRule>
    <cfRule type="containsText" dxfId="1373" priority="72" operator="containsText" text="Excessivamente elevado">
      <formula>NOT(ISERROR(SEARCH("Excessivamente elevado",O52)))</formula>
    </cfRule>
    <cfRule type="containsText" priority="77" operator="containsText" text="Excessivamente elevado">
      <formula>NOT(ISERROR(SEARCH("Excessivamente elevado",O52)))</formula>
    </cfRule>
    <cfRule type="containsText" dxfId="1372" priority="78" operator="containsText" text="Válido">
      <formula>NOT(ISERROR(SEARCH("Válido",O52)))</formula>
    </cfRule>
    <cfRule type="containsText" dxfId="1371" priority="79" operator="containsText" text="Inexequível">
      <formula>NOT(ISERROR(SEARCH("Inexequível",O52)))</formula>
    </cfRule>
  </conditionalFormatting>
  <conditionalFormatting sqref="O56:P56">
    <cfRule type="containsText" dxfId="1370" priority="62" operator="containsText" text="Excessivamente elevado">
      <formula>NOT(ISERROR(SEARCH("Excessivamente elevado",O56)))</formula>
    </cfRule>
    <cfRule type="cellIs" dxfId="1369" priority="63" operator="lessThan">
      <formula>"K$25"</formula>
    </cfRule>
    <cfRule type="cellIs" dxfId="1368" priority="64" operator="greaterThan">
      <formula>"J&amp;25"</formula>
    </cfRule>
    <cfRule type="cellIs" dxfId="1367" priority="66" operator="greaterThan">
      <formula>"J$25"</formula>
    </cfRule>
    <cfRule type="containsText" priority="67" operator="containsText" text="Excessivamente elevado">
      <formula>NOT(ISERROR(SEARCH("Excessivamente elevado",O56)))</formula>
    </cfRule>
    <cfRule type="containsText" dxfId="1366" priority="68" operator="containsText" text="Válido">
      <formula>NOT(ISERROR(SEARCH("Válido",O56)))</formula>
    </cfRule>
    <cfRule type="containsText" dxfId="1365" priority="69" operator="containsText" text="Inexequível">
      <formula>NOT(ISERROR(SEARCH("Inexequível",O56)))</formula>
    </cfRule>
  </conditionalFormatting>
  <conditionalFormatting sqref="O58:P60">
    <cfRule type="containsText" dxfId="1364" priority="693" operator="containsText" text="Excessivamente elevado">
      <formula>NOT(ISERROR(SEARCH("Excessivamente elevado",O58)))</formula>
    </cfRule>
    <cfRule type="cellIs" dxfId="1363" priority="694" operator="lessThan">
      <formula>"K$25"</formula>
    </cfRule>
  </conditionalFormatting>
  <conditionalFormatting sqref="O63:P63">
    <cfRule type="containsText" priority="47" operator="containsText" text="Excessivamente elevado">
      <formula>NOT(ISERROR(SEARCH("Excessivamente elevado",O63)))</formula>
    </cfRule>
    <cfRule type="containsText" dxfId="1362" priority="49" operator="containsText" text="Inexequível">
      <formula>NOT(ISERROR(SEARCH("Inexequível",O63)))</formula>
    </cfRule>
    <cfRule type="cellIs" dxfId="1361" priority="44" operator="greaterThan">
      <formula>"J&amp;25"</formula>
    </cfRule>
    <cfRule type="cellIs" dxfId="1360" priority="43" operator="lessThan">
      <formula>"K$25"</formula>
    </cfRule>
    <cfRule type="containsText" dxfId="1359" priority="42" operator="containsText" text="Excessivamente elevado">
      <formula>NOT(ISERROR(SEARCH("Excessivamente elevado",O63)))</formula>
    </cfRule>
    <cfRule type="containsText" dxfId="1358" priority="48" operator="containsText" text="Válido">
      <formula>NOT(ISERROR(SEARCH("Válido",O63)))</formula>
    </cfRule>
  </conditionalFormatting>
  <conditionalFormatting sqref="O67:P67">
    <cfRule type="containsText" dxfId="1357" priority="38" operator="containsText" text="Válido">
      <formula>NOT(ISERROR(SEARCH("Válido",O67)))</formula>
    </cfRule>
    <cfRule type="containsText" priority="37" operator="containsText" text="Excessivamente elevado">
      <formula>NOT(ISERROR(SEARCH("Excessivamente elevado",O67)))</formula>
    </cfRule>
    <cfRule type="cellIs" dxfId="1356" priority="36" operator="greaterThan">
      <formula>"J$25"</formula>
    </cfRule>
    <cfRule type="containsText" dxfId="1355" priority="39" operator="containsText" text="Inexequível">
      <formula>NOT(ISERROR(SEARCH("Inexequível",O67)))</formula>
    </cfRule>
    <cfRule type="cellIs" dxfId="1354" priority="34" operator="greaterThan">
      <formula>"J&amp;25"</formula>
    </cfRule>
    <cfRule type="cellIs" dxfId="1353" priority="33" operator="lessThan">
      <formula>"K$25"</formula>
    </cfRule>
    <cfRule type="containsText" dxfId="1352" priority="32" operator="containsText" text="Excessivamente elevado">
      <formula>NOT(ISERROR(SEARCH("Excessivamente elevado",O67)))</formula>
    </cfRule>
  </conditionalFormatting>
  <conditionalFormatting sqref="O69:P72">
    <cfRule type="containsText" dxfId="1351" priority="670" operator="containsText" text="Excessivamente elevado">
      <formula>NOT(ISERROR(SEARCH("Excessivamente elevado",O69)))</formula>
    </cfRule>
    <cfRule type="cellIs" dxfId="1350" priority="671" operator="lessThan">
      <formula>"K$25"</formula>
    </cfRule>
  </conditionalFormatting>
  <conditionalFormatting sqref="O75:P75">
    <cfRule type="containsText" dxfId="1349" priority="307" operator="containsText" text="Excessivamente elevado">
      <formula>NOT(ISERROR(SEARCH("Excessivamente elevado",O75)))</formula>
    </cfRule>
    <cfRule type="cellIs" dxfId="1348" priority="308" operator="lessThan">
      <formula>"K$25"</formula>
    </cfRule>
    <cfRule type="cellIs" dxfId="1347" priority="309" operator="greaterThan">
      <formula>"J&amp;25"</formula>
    </cfRule>
    <cfRule type="containsText" priority="310" operator="containsText" text="Excessivamente elevado">
      <formula>NOT(ISERROR(SEARCH("Excessivamente elevado",O75)))</formula>
    </cfRule>
  </conditionalFormatting>
  <conditionalFormatting sqref="P16">
    <cfRule type="aboveAverage" dxfId="1346" priority="355" aboveAverage="0"/>
  </conditionalFormatting>
  <conditionalFormatting sqref="P16:P17">
    <cfRule type="containsText" dxfId="1345" priority="347" operator="containsText" text="Inexequível">
      <formula>NOT(ISERROR(SEARCH("Inexequível",P16)))</formula>
    </cfRule>
    <cfRule type="containsText" dxfId="1344" priority="342" operator="containsText" text="Excessivamente elevado">
      <formula>NOT(ISERROR(SEARCH("Excessivamente elevado",P16)))</formula>
    </cfRule>
    <cfRule type="cellIs" dxfId="1343" priority="343" operator="lessThan">
      <formula>"K$25"</formula>
    </cfRule>
    <cfRule type="cellIs" dxfId="1342" priority="344" operator="greaterThan">
      <formula>"J&amp;25"</formula>
    </cfRule>
    <cfRule type="containsText" priority="345" operator="containsText" text="Excessivamente elevado">
      <formula>NOT(ISERROR(SEARCH("Excessivamente elevado",P16)))</formula>
    </cfRule>
    <cfRule type="containsText" dxfId="1341" priority="346" operator="containsText" text="Válido">
      <formula>NOT(ISERROR(SEARCH("Válido",P16)))</formula>
    </cfRule>
  </conditionalFormatting>
  <conditionalFormatting sqref="P17">
    <cfRule type="aboveAverage" dxfId="1340" priority="348" aboveAverage="0"/>
  </conditionalFormatting>
  <conditionalFormatting sqref="P20">
    <cfRule type="aboveAverage" dxfId="1339" priority="285" aboveAverage="0"/>
    <cfRule type="containsText" dxfId="1338" priority="283" operator="containsText" text="Válido">
      <formula>NOT(ISERROR(SEARCH("Válido",P20)))</formula>
    </cfRule>
    <cfRule type="containsText" priority="282" operator="containsText" text="Excessivamente elevado">
      <formula>NOT(ISERROR(SEARCH("Excessivamente elevado",P20)))</formula>
    </cfRule>
    <cfRule type="cellIs" dxfId="1337" priority="281" operator="greaterThan">
      <formula>"J$25"</formula>
    </cfRule>
    <cfRule type="cellIs" dxfId="1336" priority="279" operator="greaterThan">
      <formula>"J&amp;25"</formula>
    </cfRule>
    <cfRule type="containsText" dxfId="1335" priority="277" operator="containsText" text="Excessivamente elevado">
      <formula>NOT(ISERROR(SEARCH("Excessivamente elevado",P20)))</formula>
    </cfRule>
    <cfRule type="containsText" dxfId="1334" priority="284" operator="containsText" text="Inexequível">
      <formula>NOT(ISERROR(SEARCH("Inexequível",P20)))</formula>
    </cfRule>
    <cfRule type="cellIs" dxfId="1333" priority="278" operator="lessThan">
      <formula>"K$25"</formula>
    </cfRule>
  </conditionalFormatting>
  <conditionalFormatting sqref="P22:P24">
    <cfRule type="aboveAverage" dxfId="1332" priority="879" aboveAverage="0"/>
  </conditionalFormatting>
  <conditionalFormatting sqref="P25">
    <cfRule type="aboveAverage" dxfId="1331" priority="276" aboveAverage="0"/>
  </conditionalFormatting>
  <conditionalFormatting sqref="P27:P28">
    <cfRule type="aboveAverage" dxfId="1330" priority="762" aboveAverage="0"/>
  </conditionalFormatting>
  <conditionalFormatting sqref="P31">
    <cfRule type="aboveAverage" dxfId="1329" priority="267" aboveAverage="0"/>
  </conditionalFormatting>
  <conditionalFormatting sqref="P33">
    <cfRule type="aboveAverage" dxfId="1328" priority="341" aboveAverage="0"/>
  </conditionalFormatting>
  <conditionalFormatting sqref="P33:P34">
    <cfRule type="containsText" dxfId="1327" priority="339" operator="containsText" text="Válido">
      <formula>NOT(ISERROR(SEARCH("Válido",P33)))</formula>
    </cfRule>
    <cfRule type="containsText" dxfId="1326" priority="340" operator="containsText" text="Inexequível">
      <formula>NOT(ISERROR(SEARCH("Inexequível",P33)))</formula>
    </cfRule>
    <cfRule type="containsText" dxfId="1325" priority="335" operator="containsText" text="Excessivamente elevado">
      <formula>NOT(ISERROR(SEARCH("Excessivamente elevado",P33)))</formula>
    </cfRule>
    <cfRule type="cellIs" dxfId="1324" priority="336" operator="lessThan">
      <formula>"K$25"</formula>
    </cfRule>
  </conditionalFormatting>
  <conditionalFormatting sqref="P34">
    <cfRule type="aboveAverage" dxfId="1323" priority="797" aboveAverage="0"/>
    <cfRule type="aboveAverage" dxfId="1322" priority="804" aboveAverage="0"/>
    <cfRule type="containsText" dxfId="1321" priority="803" operator="containsText" text="Inexequível">
      <formula>NOT(ISERROR(SEARCH("Inexequível",P34)))</formula>
    </cfRule>
    <cfRule type="containsText" dxfId="1320" priority="802" operator="containsText" text="Válido">
      <formula>NOT(ISERROR(SEARCH("Válido",P34)))</formula>
    </cfRule>
  </conditionalFormatting>
  <conditionalFormatting sqref="P38">
    <cfRule type="aboveAverage" dxfId="1319" priority="258" aboveAverage="0"/>
  </conditionalFormatting>
  <conditionalFormatting sqref="P40">
    <cfRule type="aboveAverage" dxfId="1318" priority="334" aboveAverage="0"/>
  </conditionalFormatting>
  <conditionalFormatting sqref="P44">
    <cfRule type="aboveAverage" dxfId="1317" priority="249" aboveAverage="0"/>
  </conditionalFormatting>
  <conditionalFormatting sqref="P46:P48">
    <cfRule type="aboveAverage" dxfId="1316" priority="716" aboveAverage="0"/>
    <cfRule type="containsText" dxfId="1315" priority="710" operator="containsText" text="Excessivamente elevado">
      <formula>NOT(ISERROR(SEARCH("Excessivamente elevado",P46)))</formula>
    </cfRule>
    <cfRule type="containsText" dxfId="1314" priority="721" operator="containsText" text="Válido">
      <formula>NOT(ISERROR(SEARCH("Válido",P46)))</formula>
    </cfRule>
    <cfRule type="containsText" dxfId="1313" priority="722" operator="containsText" text="Inexequível">
      <formula>NOT(ISERROR(SEARCH("Inexequível",P46)))</formula>
    </cfRule>
    <cfRule type="aboveAverage" dxfId="1312" priority="723" aboveAverage="0"/>
    <cfRule type="containsText" dxfId="1311" priority="714" operator="containsText" text="Válido">
      <formula>NOT(ISERROR(SEARCH("Válido",P46)))</formula>
    </cfRule>
    <cfRule type="containsText" dxfId="1310" priority="715" operator="containsText" text="Inexequível">
      <formula>NOT(ISERROR(SEARCH("Inexequível",P46)))</formula>
    </cfRule>
    <cfRule type="cellIs" dxfId="1309" priority="711" operator="lessThan">
      <formula>"K$25"</formula>
    </cfRule>
  </conditionalFormatting>
  <conditionalFormatting sqref="P52">
    <cfRule type="aboveAverage" dxfId="1308" priority="327" aboveAverage="0"/>
  </conditionalFormatting>
  <conditionalFormatting sqref="P56">
    <cfRule type="aboveAverage" dxfId="1307" priority="240" aboveAverage="0"/>
  </conditionalFormatting>
  <conditionalFormatting sqref="P58:P60">
    <cfRule type="aboveAverage" dxfId="1306" priority="692" aboveAverage="0"/>
    <cfRule type="containsText" dxfId="1305" priority="697" operator="containsText" text="Válido">
      <formula>NOT(ISERROR(SEARCH("Válido",P58)))</formula>
    </cfRule>
    <cfRule type="containsText" dxfId="1304" priority="698" operator="containsText" text="Inexequível">
      <formula>NOT(ISERROR(SEARCH("Inexequível",P58)))</formula>
    </cfRule>
    <cfRule type="aboveAverage" dxfId="1303" priority="699" aboveAverage="0"/>
  </conditionalFormatting>
  <conditionalFormatting sqref="P58:P61">
    <cfRule type="cellIs" dxfId="1302" priority="224" operator="lessThan">
      <formula>"K$25"</formula>
    </cfRule>
    <cfRule type="containsText" dxfId="1301" priority="223" operator="containsText" text="Excessivamente elevado">
      <formula>NOT(ISERROR(SEARCH("Excessivamente elevado",P58)))</formula>
    </cfRule>
    <cfRule type="containsText" dxfId="1300" priority="229" operator="containsText" text="Válido">
      <formula>NOT(ISERROR(SEARCH("Válido",P58)))</formula>
    </cfRule>
    <cfRule type="containsText" dxfId="1299" priority="230" operator="containsText" text="Inexequível">
      <formula>NOT(ISERROR(SEARCH("Inexequível",P58)))</formula>
    </cfRule>
  </conditionalFormatting>
  <conditionalFormatting sqref="P61">
    <cfRule type="aboveAverage" dxfId="1298" priority="231" aboveAverage="0"/>
    <cfRule type="cellIs" dxfId="1297" priority="227" operator="greaterThan">
      <formula>"J$25"</formula>
    </cfRule>
  </conditionalFormatting>
  <conditionalFormatting sqref="P63">
    <cfRule type="aboveAverage" dxfId="1296" priority="320" aboveAverage="0"/>
  </conditionalFormatting>
  <conditionalFormatting sqref="P67">
    <cfRule type="aboveAverage" dxfId="1295" priority="222" aboveAverage="0"/>
  </conditionalFormatting>
  <conditionalFormatting sqref="P69:P72">
    <cfRule type="aboveAverage" dxfId="1294" priority="676" aboveAverage="0"/>
    <cfRule type="containsText" dxfId="1293" priority="674" operator="containsText" text="Válido">
      <formula>NOT(ISERROR(SEARCH("Válido",P69)))</formula>
    </cfRule>
    <cfRule type="containsText" dxfId="1292" priority="675" operator="containsText" text="Inexequível">
      <formula>NOT(ISERROR(SEARCH("Inexequível",P69)))</formula>
    </cfRule>
    <cfRule type="aboveAverage" dxfId="1291" priority="669" aboveAverage="0"/>
  </conditionalFormatting>
  <conditionalFormatting sqref="P69:P73">
    <cfRule type="containsText" dxfId="1290" priority="212" operator="containsText" text="Inexequível">
      <formula>NOT(ISERROR(SEARCH("Inexequível",P69)))</formula>
    </cfRule>
    <cfRule type="containsText" dxfId="1289" priority="211" operator="containsText" text="Válido">
      <formula>NOT(ISERROR(SEARCH("Válido",P69)))</formula>
    </cfRule>
    <cfRule type="cellIs" dxfId="1288" priority="206" operator="lessThan">
      <formula>"K$25"</formula>
    </cfRule>
    <cfRule type="containsText" dxfId="1287" priority="205" operator="containsText" text="Excessivamente elevado">
      <formula>NOT(ISERROR(SEARCH("Excessivamente elevado",P69)))</formula>
    </cfRule>
  </conditionalFormatting>
  <conditionalFormatting sqref="P73">
    <cfRule type="aboveAverage" dxfId="1286" priority="213" aboveAverage="0"/>
    <cfRule type="cellIs" dxfId="1285" priority="209" operator="greaterThan">
      <formula>"J$25"</formula>
    </cfRule>
  </conditionalFormatting>
  <conditionalFormatting sqref="P75">
    <cfRule type="aboveAverage" dxfId="1284" priority="313" aboveAverage="0"/>
    <cfRule type="containsText" dxfId="1283" priority="311" operator="containsText" text="Válido">
      <formula>NOT(ISERROR(SEARCH("Válido",P75)))</formula>
    </cfRule>
    <cfRule type="containsText" dxfId="1282" priority="312" operator="containsText" text="Inexequível">
      <formula>NOT(ISERROR(SEARCH("Inexequível",P75)))</formula>
    </cfRule>
  </conditionalFormatting>
  <conditionalFormatting sqref="P81">
    <cfRule type="containsText" dxfId="1281" priority="305" operator="containsText" text="Inexequível">
      <formula>NOT(ISERROR(SEARCH("Inexequível",P81)))</formula>
    </cfRule>
    <cfRule type="cellIs" dxfId="1280" priority="301" operator="lessThan">
      <formula>"K$25"</formula>
    </cfRule>
    <cfRule type="containsText" dxfId="1279" priority="300" operator="containsText" text="Excessivamente elevado">
      <formula>NOT(ISERROR(SEARCH("Excessivamente elevado",P81)))</formula>
    </cfRule>
    <cfRule type="containsText" dxfId="1278" priority="304" operator="containsText" text="Válido">
      <formula>NOT(ISERROR(SEARCH("Válido",P81)))</formula>
    </cfRule>
    <cfRule type="containsText" priority="303" operator="containsText" text="Excessivamente elevado">
      <formula>NOT(ISERROR(SEARCH("Excessivamente elevado",P81)))</formula>
    </cfRule>
    <cfRule type="cellIs" dxfId="1277" priority="302" operator="greaterThan">
      <formula>"J&amp;25"</formula>
    </cfRule>
    <cfRule type="aboveAverage" dxfId="1276" priority="306" aboveAverage="0"/>
  </conditionalFormatting>
  <conditionalFormatting sqref="P84">
    <cfRule type="aboveAverage" dxfId="1275" priority="204" aboveAverage="0"/>
  </conditionalFormatting>
  <conditionalFormatting sqref="P84:P85">
    <cfRule type="containsText" dxfId="1274" priority="194" operator="containsText" text="Inexequível">
      <formula>NOT(ISERROR(SEARCH("Inexequível",P84)))</formula>
    </cfRule>
    <cfRule type="containsText" dxfId="1273" priority="193" operator="containsText" text="Válido">
      <formula>NOT(ISERROR(SEARCH("Válido",P84)))</formula>
    </cfRule>
    <cfRule type="containsText" priority="192" operator="containsText" text="Excessivamente elevado">
      <formula>NOT(ISERROR(SEARCH("Excessivamente elevado",P84)))</formula>
    </cfRule>
    <cfRule type="cellIs" dxfId="1272" priority="191" operator="greaterThan">
      <formula>"J$25"</formula>
    </cfRule>
    <cfRule type="cellIs" dxfId="1271" priority="189" operator="greaterThan">
      <formula>"J&amp;25"</formula>
    </cfRule>
    <cfRule type="cellIs" dxfId="1270" priority="188" operator="lessThan">
      <formula>"K$25"</formula>
    </cfRule>
    <cfRule type="containsText" dxfId="1269" priority="187" operator="containsText" text="Excessivamente elevado">
      <formula>NOT(ISERROR(SEARCH("Excessivamente elevado",P84)))</formula>
    </cfRule>
  </conditionalFormatting>
  <conditionalFormatting sqref="P85">
    <cfRule type="aboveAverage" dxfId="1268" priority="195" aboveAverage="0"/>
  </conditionalFormatting>
  <conditionalFormatting sqref="P87">
    <cfRule type="aboveAverage" dxfId="1267" priority="299" aboveAverage="0"/>
  </conditionalFormatting>
  <conditionalFormatting sqref="P87:P88">
    <cfRule type="cellIs" dxfId="1266" priority="287" operator="lessThan">
      <formula>"K$25"</formula>
    </cfRule>
    <cfRule type="containsText" dxfId="1265" priority="291" operator="containsText" text="Inexequível">
      <formula>NOT(ISERROR(SEARCH("Inexequível",P87)))</formula>
    </cfRule>
    <cfRule type="containsText" dxfId="1264" priority="290" operator="containsText" text="Válido">
      <formula>NOT(ISERROR(SEARCH("Válido",P87)))</formula>
    </cfRule>
    <cfRule type="containsText" priority="289" operator="containsText" text="Excessivamente elevado">
      <formula>NOT(ISERROR(SEARCH("Excessivamente elevado",P87)))</formula>
    </cfRule>
    <cfRule type="cellIs" dxfId="1263" priority="288" operator="greaterThan">
      <formula>"J&amp;25"</formula>
    </cfRule>
    <cfRule type="containsText" dxfId="1262" priority="286" operator="containsText" text="Excessivamente elevado">
      <formula>NOT(ISERROR(SEARCH("Excessivamente elevado",P87)))</formula>
    </cfRule>
  </conditionalFormatting>
  <conditionalFormatting sqref="P88">
    <cfRule type="aboveAverage" dxfId="1261" priority="292" aboveAverage="0"/>
  </conditionalFormatting>
  <hyperlinks>
    <hyperlink ref="F50" r:id="rId1" display="https://loja.quintalcoletivo.com.br/" xr:uid="{BA5C2AB9-43FE-4695-9887-8BFB651B7C73}"/>
  </hyperlinks>
  <pageMargins left="0.7" right="0.7" top="0.75" bottom="0.75" header="0.3" footer="0.3"/>
  <pageSetup paperSize="9" scale="65"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39AE0-532E-45F7-BCAB-0DF9B6368706}">
  <sheetPr>
    <tabColor theme="4" tint="-0.249977111117893"/>
  </sheetPr>
  <dimension ref="A1:AL41"/>
  <sheetViews>
    <sheetView showGridLines="0" topLeftCell="A31" zoomScale="82" zoomScaleNormal="82" workbookViewId="0">
      <selection activeCell="Q35" sqref="Q35:Q40"/>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4.28515625" style="13" customWidth="1"/>
    <col min="9" max="9" width="10.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37</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34</v>
      </c>
      <c r="B16" s="419"/>
      <c r="C16" s="421" t="s">
        <v>249</v>
      </c>
      <c r="D16" s="423" t="s">
        <v>81</v>
      </c>
      <c r="E16" s="425">
        <v>60</v>
      </c>
      <c r="F16" s="153" t="s">
        <v>216</v>
      </c>
      <c r="G16" s="183" t="s">
        <v>133</v>
      </c>
      <c r="H16" s="155" t="s">
        <v>103</v>
      </c>
      <c r="I16" s="106" t="s">
        <v>80</v>
      </c>
      <c r="J16" s="162">
        <v>7.58</v>
      </c>
      <c r="K16" s="427">
        <f>AVERAGE(J16:J21)</f>
        <v>8.3366666666666678</v>
      </c>
      <c r="L16" s="430">
        <f>K16*1.25</f>
        <v>10.420833333333334</v>
      </c>
      <c r="M16" s="430">
        <f>K16*0.75</f>
        <v>6.2525000000000013</v>
      </c>
      <c r="N16" s="95" t="str">
        <f>IF(J16&gt;L$16,"EXCESSIVAMENTE ELEVADO",IF(J16&lt;M$16,"INEXEQUÍVEL","VÁLIDO"))</f>
        <v>VÁLIDO</v>
      </c>
      <c r="O16" s="46"/>
      <c r="P16" s="82"/>
      <c r="Q16" s="403">
        <f>TRUNC(AVERAGE(J16:J20),2)</f>
        <v>7.9</v>
      </c>
      <c r="R16" s="403">
        <f>E16*Q16</f>
        <v>474</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41" t="s">
        <v>433</v>
      </c>
      <c r="G17" s="105" t="s">
        <v>133</v>
      </c>
      <c r="H17" s="154" t="s">
        <v>432</v>
      </c>
      <c r="I17" s="106" t="s">
        <v>80</v>
      </c>
      <c r="J17" s="112">
        <v>7.63</v>
      </c>
      <c r="K17" s="428"/>
      <c r="L17" s="431"/>
      <c r="M17" s="431"/>
      <c r="N17" s="95" t="str">
        <f>IF(J17&gt;L$16,"EXCESSIVAMENTE ELEVADO",IF(J17&lt;M$16,"INEXEQUÍVEL","VÁLIDO"))</f>
        <v>VÁLIDO</v>
      </c>
      <c r="O17" s="46"/>
      <c r="P17" s="82"/>
      <c r="Q17" s="404"/>
      <c r="R17" s="404"/>
      <c r="T17" s="74" t="s">
        <v>4</v>
      </c>
      <c r="U17" s="75" t="s">
        <v>63</v>
      </c>
      <c r="V17" s="76" t="s">
        <v>64</v>
      </c>
      <c r="W17" s="75" t="s">
        <v>65</v>
      </c>
      <c r="X17" s="77" t="s">
        <v>15</v>
      </c>
      <c r="Y17" s="78">
        <v>0.25</v>
      </c>
      <c r="Z17" s="79">
        <v>0.75</v>
      </c>
      <c r="AB17" s="44"/>
      <c r="AC17" s="107"/>
      <c r="AD17" s="107"/>
      <c r="AE17" s="107"/>
      <c r="AF17" s="107"/>
      <c r="AG17" s="107"/>
      <c r="AH17" s="107"/>
      <c r="AI17" s="107"/>
      <c r="AJ17" s="107"/>
      <c r="AK17" s="111"/>
      <c r="AL17" s="28"/>
    </row>
    <row r="18" spans="1:38" ht="61.9" customHeight="1" thickBot="1" x14ac:dyDescent="0.3">
      <c r="A18" s="420"/>
      <c r="B18" s="420"/>
      <c r="C18" s="422"/>
      <c r="D18" s="424"/>
      <c r="E18" s="426"/>
      <c r="F18" s="169" t="s">
        <v>153</v>
      </c>
      <c r="G18" s="155" t="s">
        <v>84</v>
      </c>
      <c r="H18" s="154" t="s">
        <v>156</v>
      </c>
      <c r="I18" s="106" t="s">
        <v>403</v>
      </c>
      <c r="J18" s="194">
        <v>7.69</v>
      </c>
      <c r="K18" s="428"/>
      <c r="L18" s="431"/>
      <c r="M18" s="431"/>
      <c r="N18" s="95" t="str">
        <f t="shared" ref="N18:N21" si="0">IF(J18&gt;L$16,"EXCESSIVAMENTE ELEVADO",IF(J18&lt;M$16,"INEXEQUÍVEL","VÁLIDO"))</f>
        <v>VÁLIDO</v>
      </c>
      <c r="O18" s="46"/>
      <c r="P18" s="82"/>
      <c r="Q18" s="404"/>
      <c r="R18" s="404"/>
      <c r="T18" s="67">
        <f>AVERAGE(J16:J20)</f>
        <v>7.9040000000000008</v>
      </c>
      <c r="U18" s="68">
        <f>_xlfn.STDEV.S(J16:J20)</f>
        <v>0.51369251503209601</v>
      </c>
      <c r="V18" s="69">
        <f>U18/T18</f>
        <v>6.4991461922076915E-2</v>
      </c>
      <c r="W18" s="70" t="str">
        <f>IF(V18&gt;25,"MEDIANA;","MÉDIA")</f>
        <v>MÉDIA</v>
      </c>
      <c r="X18" s="71">
        <f>MIN(J16:J20)</f>
        <v>7.58</v>
      </c>
      <c r="Y18" s="80" t="s">
        <v>70</v>
      </c>
      <c r="Z18" s="81" t="s">
        <v>71</v>
      </c>
      <c r="AB18" s="44"/>
      <c r="AC18" s="107"/>
      <c r="AD18" s="107"/>
      <c r="AE18" s="107"/>
      <c r="AF18" s="107"/>
      <c r="AG18" s="107"/>
      <c r="AH18" s="107"/>
      <c r="AI18" s="107"/>
      <c r="AJ18" s="107"/>
      <c r="AK18" s="111"/>
      <c r="AL18" s="28"/>
    </row>
    <row r="19" spans="1:38" ht="61.9" customHeight="1" x14ac:dyDescent="0.25">
      <c r="A19" s="420"/>
      <c r="B19" s="420"/>
      <c r="C19" s="422"/>
      <c r="D19" s="424"/>
      <c r="E19" s="426"/>
      <c r="F19" s="174" t="s">
        <v>91</v>
      </c>
      <c r="G19" s="211" t="s">
        <v>85</v>
      </c>
      <c r="H19" s="146" t="s">
        <v>511</v>
      </c>
      <c r="I19" s="106" t="s">
        <v>79</v>
      </c>
      <c r="J19" s="162">
        <v>7.81</v>
      </c>
      <c r="K19" s="428"/>
      <c r="L19" s="431"/>
      <c r="M19" s="431"/>
      <c r="N19" s="95" t="str">
        <f t="shared" si="0"/>
        <v>VÁLIDO</v>
      </c>
      <c r="O19" s="46"/>
      <c r="P19" s="82"/>
      <c r="Q19" s="404"/>
      <c r="R19" s="404"/>
      <c r="AB19" s="44"/>
      <c r="AC19" s="107"/>
      <c r="AD19" s="107"/>
      <c r="AE19" s="107"/>
      <c r="AF19" s="107"/>
      <c r="AG19" s="107"/>
      <c r="AH19" s="107"/>
      <c r="AI19" s="107"/>
      <c r="AJ19" s="107"/>
      <c r="AK19" s="111"/>
      <c r="AL19" s="28"/>
    </row>
    <row r="20" spans="1:38" ht="61.9" customHeight="1" x14ac:dyDescent="0.25">
      <c r="A20" s="420"/>
      <c r="B20" s="420"/>
      <c r="C20" s="422"/>
      <c r="D20" s="424"/>
      <c r="E20" s="426"/>
      <c r="F20" s="141" t="s">
        <v>436</v>
      </c>
      <c r="G20" s="105" t="s">
        <v>133</v>
      </c>
      <c r="H20" s="102" t="s">
        <v>435</v>
      </c>
      <c r="I20" s="106" t="s">
        <v>80</v>
      </c>
      <c r="J20" s="100">
        <v>8.81</v>
      </c>
      <c r="K20" s="428"/>
      <c r="L20" s="431"/>
      <c r="M20" s="431"/>
      <c r="N20" s="95" t="str">
        <f t="shared" si="0"/>
        <v>VÁLIDO</v>
      </c>
      <c r="O20" s="46"/>
      <c r="P20" s="82"/>
      <c r="Q20" s="404"/>
      <c r="R20" s="404"/>
      <c r="T20" s="280"/>
      <c r="U20" s="280"/>
      <c r="V20" s="280"/>
      <c r="W20" s="280"/>
      <c r="X20" s="280"/>
      <c r="Y20" s="295"/>
      <c r="Z20" s="295"/>
      <c r="AB20" s="44"/>
      <c r="AC20" s="107"/>
      <c r="AD20" s="107"/>
      <c r="AE20" s="107"/>
      <c r="AF20" s="107"/>
      <c r="AG20" s="107"/>
      <c r="AH20" s="107"/>
      <c r="AI20" s="107"/>
      <c r="AJ20" s="107"/>
      <c r="AK20" s="111"/>
      <c r="AL20" s="28"/>
    </row>
    <row r="21" spans="1:38" ht="62.45" customHeight="1" x14ac:dyDescent="0.25">
      <c r="A21" s="420"/>
      <c r="B21" s="420"/>
      <c r="C21" s="422"/>
      <c r="D21" s="424"/>
      <c r="E21" s="426"/>
      <c r="F21" s="141" t="s">
        <v>434</v>
      </c>
      <c r="G21" s="105" t="s">
        <v>133</v>
      </c>
      <c r="H21" s="102" t="s">
        <v>402</v>
      </c>
      <c r="I21" s="106" t="s">
        <v>403</v>
      </c>
      <c r="J21" s="112">
        <v>10.5</v>
      </c>
      <c r="K21" s="428"/>
      <c r="L21" s="431"/>
      <c r="M21" s="431"/>
      <c r="N21" s="95" t="str">
        <f t="shared" si="0"/>
        <v>EXCESSIVAMENTE ELEVADO</v>
      </c>
      <c r="O21" s="354">
        <f>(J21-K16)/K16</f>
        <v>0.25949620151939207</v>
      </c>
      <c r="P21" s="86" t="s">
        <v>538</v>
      </c>
      <c r="Q21" s="404"/>
      <c r="R21" s="404"/>
      <c r="AB21" s="439" t="s">
        <v>76</v>
      </c>
      <c r="AC21" s="439"/>
      <c r="AD21" s="439"/>
      <c r="AE21" s="439"/>
      <c r="AF21" s="439"/>
      <c r="AG21" s="439"/>
      <c r="AH21" s="439"/>
      <c r="AI21" s="439"/>
      <c r="AJ21" s="439"/>
      <c r="AK21" s="439"/>
      <c r="AL21" s="439"/>
    </row>
    <row r="22" spans="1:38" s="20" customFormat="1" ht="21.75" customHeight="1" thickBot="1" x14ac:dyDescent="0.3">
      <c r="A22" s="395"/>
      <c r="B22" s="396"/>
      <c r="C22" s="396"/>
      <c r="D22" s="396"/>
      <c r="E22" s="396"/>
      <c r="F22" s="396"/>
      <c r="G22" s="396"/>
      <c r="H22" s="396"/>
      <c r="I22" s="396"/>
      <c r="J22" s="396"/>
      <c r="K22" s="396"/>
      <c r="L22" s="396"/>
      <c r="M22" s="396"/>
      <c r="N22" s="396"/>
      <c r="O22" s="396"/>
      <c r="P22" s="396"/>
      <c r="Q22" s="396"/>
      <c r="R22" s="87"/>
      <c r="V22" s="40"/>
      <c r="AB22" s="433"/>
      <c r="AC22" s="433"/>
      <c r="AD22" s="433"/>
      <c r="AE22" s="433"/>
      <c r="AF22" s="433"/>
      <c r="AG22" s="433"/>
      <c r="AH22" s="433"/>
      <c r="AI22" s="433"/>
      <c r="AJ22" s="433"/>
      <c r="AK22" s="433"/>
      <c r="AL22" s="91"/>
    </row>
    <row r="23" spans="1:38" ht="72" customHeight="1" x14ac:dyDescent="0.25">
      <c r="A23" s="419">
        <v>35</v>
      </c>
      <c r="B23" s="419"/>
      <c r="C23" s="421" t="s">
        <v>250</v>
      </c>
      <c r="D23" s="423" t="s">
        <v>81</v>
      </c>
      <c r="E23" s="425">
        <v>36</v>
      </c>
      <c r="F23" s="139" t="s">
        <v>91</v>
      </c>
      <c r="G23" s="140" t="s">
        <v>85</v>
      </c>
      <c r="H23" s="146" t="s">
        <v>511</v>
      </c>
      <c r="I23" s="106" t="s">
        <v>79</v>
      </c>
      <c r="J23" s="187">
        <v>7.06</v>
      </c>
      <c r="K23" s="427">
        <f>AVERAGE(J23:J27)</f>
        <v>9.6960000000000015</v>
      </c>
      <c r="L23" s="430">
        <f>K23*1.25</f>
        <v>12.120000000000001</v>
      </c>
      <c r="M23" s="430">
        <f>K23*0.75</f>
        <v>7.2720000000000011</v>
      </c>
      <c r="N23" s="57" t="str">
        <f>IF(J23&gt;L$23,"EXCESSIVAMENTE ELEVADO",IF(J23&lt;M$23,"INEXEQUÍVEL","VÁLIDO"))</f>
        <v>INEXEQUÍVEL</v>
      </c>
      <c r="O23" s="354">
        <f>J23/K23</f>
        <v>0.72813531353135297</v>
      </c>
      <c r="P23" s="352" t="s">
        <v>72</v>
      </c>
      <c r="Q23" s="403">
        <f>TRUNC(AVERAGE(J24:J26),2)</f>
        <v>9.41</v>
      </c>
      <c r="R23" s="403">
        <f>Q23*E23</f>
        <v>338.76</v>
      </c>
      <c r="T23" s="400" t="s">
        <v>62</v>
      </c>
      <c r="U23" s="401"/>
      <c r="V23" s="401"/>
      <c r="W23" s="401"/>
      <c r="X23" s="402"/>
      <c r="Y23" s="398" t="s">
        <v>66</v>
      </c>
      <c r="Z23" s="399"/>
    </row>
    <row r="24" spans="1:38" ht="72" customHeight="1" x14ac:dyDescent="0.25">
      <c r="A24" s="420"/>
      <c r="B24" s="420"/>
      <c r="C24" s="422"/>
      <c r="D24" s="424"/>
      <c r="E24" s="426"/>
      <c r="F24" s="153" t="s">
        <v>251</v>
      </c>
      <c r="G24" s="155" t="s">
        <v>84</v>
      </c>
      <c r="H24" s="147" t="s">
        <v>252</v>
      </c>
      <c r="I24" s="106" t="s">
        <v>79</v>
      </c>
      <c r="J24" s="162">
        <v>9.49</v>
      </c>
      <c r="K24" s="428"/>
      <c r="L24" s="431"/>
      <c r="M24" s="431"/>
      <c r="N24" s="57" t="str">
        <f>IF(J24&gt;L$23,"EXCESSIVAMENTE ELEVADO",IF(J24&lt;M$23,"INEXEQUÍVEL","VÁLIDO"))</f>
        <v>VÁLIDO</v>
      </c>
      <c r="O24" s="46"/>
      <c r="P24" s="118"/>
      <c r="Q24" s="404"/>
      <c r="R24" s="404"/>
      <c r="T24" s="74" t="s">
        <v>4</v>
      </c>
      <c r="U24" s="75" t="s">
        <v>63</v>
      </c>
      <c r="V24" s="76" t="s">
        <v>64</v>
      </c>
      <c r="W24" s="75" t="s">
        <v>65</v>
      </c>
      <c r="X24" s="77" t="s">
        <v>15</v>
      </c>
      <c r="Y24" s="78">
        <v>0.25</v>
      </c>
      <c r="Z24" s="79">
        <v>0.75</v>
      </c>
    </row>
    <row r="25" spans="1:38" ht="72" customHeight="1" thickBot="1" x14ac:dyDescent="0.3">
      <c r="A25" s="420"/>
      <c r="B25" s="420"/>
      <c r="C25" s="422"/>
      <c r="D25" s="424"/>
      <c r="E25" s="426"/>
      <c r="F25" s="153" t="s">
        <v>217</v>
      </c>
      <c r="G25" s="147" t="s">
        <v>133</v>
      </c>
      <c r="H25" s="155" t="s">
        <v>211</v>
      </c>
      <c r="I25" s="106" t="s">
        <v>80</v>
      </c>
      <c r="J25" s="387">
        <v>10.44</v>
      </c>
      <c r="K25" s="428"/>
      <c r="L25" s="431"/>
      <c r="M25" s="431"/>
      <c r="N25" s="57" t="str">
        <f>IF(J25&gt;L$23,"EXCESSIVAMENTE ELEVADO",IF(J25&lt;M$23,"INEXEQUÍVEL","VÁLIDO"))</f>
        <v>VÁLIDO</v>
      </c>
      <c r="O25" s="46"/>
      <c r="P25" s="118"/>
      <c r="Q25" s="404"/>
      <c r="R25" s="404"/>
      <c r="T25" s="67">
        <f>AVERAGE(J24:J26)</f>
        <v>9.4166666666666661</v>
      </c>
      <c r="U25" s="68">
        <f>_xlfn.STDEV.S(J24:J26)</f>
        <v>1.0619008114383059</v>
      </c>
      <c r="V25" s="69">
        <f>U25/T25</f>
        <v>0.11276822776335993</v>
      </c>
      <c r="W25" s="70" t="str">
        <f>IF(V25&gt;25,"MEDIANA;","MÉDIA")</f>
        <v>MÉDIA</v>
      </c>
      <c r="X25" s="71">
        <f>MIN(J24:J26)</f>
        <v>8.32</v>
      </c>
      <c r="Y25" s="80" t="s">
        <v>70</v>
      </c>
      <c r="Z25" s="81" t="s">
        <v>71</v>
      </c>
    </row>
    <row r="26" spans="1:38" ht="72" customHeight="1" x14ac:dyDescent="0.25">
      <c r="A26" s="420"/>
      <c r="B26" s="420"/>
      <c r="C26" s="422"/>
      <c r="D26" s="424"/>
      <c r="E26" s="426"/>
      <c r="F26" s="153" t="s">
        <v>439</v>
      </c>
      <c r="G26" s="386" t="s">
        <v>133</v>
      </c>
      <c r="H26" s="155" t="s">
        <v>440</v>
      </c>
      <c r="I26" s="106" t="s">
        <v>80</v>
      </c>
      <c r="J26" s="297">
        <v>8.32</v>
      </c>
      <c r="K26" s="428"/>
      <c r="L26" s="431"/>
      <c r="M26" s="431"/>
      <c r="N26" s="57" t="str">
        <f>IF(J26&gt;L$23,"EXCESSIVAMENTE ELEVADO",IF(J26&lt;M$23,"INEXEQUÍVEL","VÁLIDO"))</f>
        <v>VÁLIDO</v>
      </c>
      <c r="O26" s="46"/>
      <c r="P26" s="118"/>
      <c r="Q26" s="404"/>
      <c r="R26" s="404"/>
    </row>
    <row r="27" spans="1:38" ht="90" customHeight="1" thickBot="1" x14ac:dyDescent="0.3">
      <c r="A27" s="420"/>
      <c r="B27" s="420"/>
      <c r="C27" s="422"/>
      <c r="D27" s="424"/>
      <c r="E27" s="426"/>
      <c r="F27" s="384" t="s">
        <v>437</v>
      </c>
      <c r="G27" s="361" t="s">
        <v>133</v>
      </c>
      <c r="H27" s="385" t="s">
        <v>438</v>
      </c>
      <c r="I27" s="106" t="s">
        <v>80</v>
      </c>
      <c r="J27" s="112">
        <v>13.17</v>
      </c>
      <c r="K27" s="428"/>
      <c r="L27" s="431"/>
      <c r="M27" s="431"/>
      <c r="N27" s="57" t="str">
        <f t="shared" ref="N27" si="1">IF(J27&gt;L$23,"EXCESSIVAMENTE ELEVADO",IF(J27&lt;M$23,"INEXEQUÍVEL","VÁLIDO"))</f>
        <v>EXCESSIVAMENTE ELEVADO</v>
      </c>
      <c r="O27" s="355">
        <f>(J27-K23)/K23</f>
        <v>0.35829207920792056</v>
      </c>
      <c r="P27" s="86" t="s">
        <v>538</v>
      </c>
      <c r="Q27" s="404"/>
      <c r="R27" s="404"/>
    </row>
    <row r="28" spans="1:38" s="20" customFormat="1" ht="21.75" customHeight="1" thickBot="1" x14ac:dyDescent="0.3">
      <c r="A28" s="395"/>
      <c r="B28" s="396"/>
      <c r="C28" s="396"/>
      <c r="D28" s="396"/>
      <c r="E28" s="396"/>
      <c r="F28" s="396"/>
      <c r="G28" s="396"/>
      <c r="H28" s="396"/>
      <c r="I28" s="396"/>
      <c r="J28" s="396"/>
      <c r="K28" s="396"/>
      <c r="L28" s="396"/>
      <c r="M28" s="396"/>
      <c r="N28" s="396"/>
      <c r="O28" s="396"/>
      <c r="P28" s="396"/>
      <c r="Q28" s="396"/>
      <c r="R28" s="87"/>
      <c r="V28" s="40"/>
    </row>
    <row r="29" spans="1:38" ht="50.45" customHeight="1" thickBot="1" x14ac:dyDescent="0.3">
      <c r="A29" s="419">
        <v>36</v>
      </c>
      <c r="B29" s="419"/>
      <c r="C29" s="421" t="s">
        <v>253</v>
      </c>
      <c r="D29" s="423" t="s">
        <v>81</v>
      </c>
      <c r="E29" s="425">
        <v>60</v>
      </c>
      <c r="F29" s="151" t="s">
        <v>215</v>
      </c>
      <c r="G29" s="155" t="s">
        <v>133</v>
      </c>
      <c r="H29" s="206" t="s">
        <v>103</v>
      </c>
      <c r="I29" s="106" t="s">
        <v>80</v>
      </c>
      <c r="J29" s="296">
        <v>5.74</v>
      </c>
      <c r="K29" s="427">
        <f>AVERAGE(J29:J33)</f>
        <v>7.5659999999999998</v>
      </c>
      <c r="L29" s="430">
        <f>K29*1.25</f>
        <v>9.4574999999999996</v>
      </c>
      <c r="M29" s="430">
        <f>K29*0.75</f>
        <v>5.6745000000000001</v>
      </c>
      <c r="N29" s="54" t="str">
        <f t="shared" ref="N29:N33" si="2">IF(J29&gt;L$29,"EXCESSIVAMENTE ELEVADO",IF(J29&lt;M$29,"INEXEQUÍVEL","VÁLIDO"))</f>
        <v>VÁLIDO</v>
      </c>
      <c r="O29" s="52"/>
      <c r="P29" s="55"/>
      <c r="Q29" s="403">
        <f>TRUNC(AVERAGE(J29:J30),2)</f>
        <v>6.52</v>
      </c>
      <c r="R29" s="403">
        <f>Q29*E29</f>
        <v>391.2</v>
      </c>
      <c r="T29" s="400" t="s">
        <v>62</v>
      </c>
      <c r="U29" s="401"/>
      <c r="V29" s="401"/>
      <c r="W29" s="401"/>
      <c r="X29" s="402"/>
      <c r="Y29" s="398" t="s">
        <v>66</v>
      </c>
      <c r="Z29" s="399"/>
    </row>
    <row r="30" spans="1:38" ht="50.45" customHeight="1" x14ac:dyDescent="0.25">
      <c r="A30" s="420"/>
      <c r="B30" s="420"/>
      <c r="C30" s="422"/>
      <c r="D30" s="424"/>
      <c r="E30" s="426"/>
      <c r="F30" s="174" t="s">
        <v>91</v>
      </c>
      <c r="G30" s="211" t="s">
        <v>85</v>
      </c>
      <c r="H30" s="146" t="s">
        <v>511</v>
      </c>
      <c r="I30" s="106" t="s">
        <v>79</v>
      </c>
      <c r="J30" s="162">
        <v>7.31</v>
      </c>
      <c r="K30" s="428"/>
      <c r="L30" s="431"/>
      <c r="M30" s="431"/>
      <c r="N30" s="54" t="str">
        <f t="shared" si="2"/>
        <v>VÁLIDO</v>
      </c>
      <c r="O30" s="52"/>
      <c r="P30" s="55"/>
      <c r="Q30" s="404"/>
      <c r="R30" s="404"/>
      <c r="T30" s="74" t="s">
        <v>4</v>
      </c>
      <c r="U30" s="75" t="s">
        <v>63</v>
      </c>
      <c r="V30" s="76" t="s">
        <v>64</v>
      </c>
      <c r="W30" s="75" t="s">
        <v>65</v>
      </c>
      <c r="X30" s="77" t="s">
        <v>15</v>
      </c>
      <c r="Y30" s="121" t="s">
        <v>66</v>
      </c>
      <c r="Z30" s="122"/>
    </row>
    <row r="31" spans="1:38" ht="61.15" customHeight="1" thickBot="1" x14ac:dyDescent="0.3">
      <c r="A31" s="420"/>
      <c r="B31" s="420"/>
      <c r="C31" s="422"/>
      <c r="D31" s="424"/>
      <c r="E31" s="426"/>
      <c r="F31" s="103" t="s">
        <v>487</v>
      </c>
      <c r="G31" s="105" t="s">
        <v>84</v>
      </c>
      <c r="H31" s="147" t="s">
        <v>488</v>
      </c>
      <c r="I31" s="106" t="s">
        <v>403</v>
      </c>
      <c r="J31" s="100">
        <v>7.55</v>
      </c>
      <c r="K31" s="428"/>
      <c r="L31" s="431"/>
      <c r="M31" s="431"/>
      <c r="N31" s="54" t="str">
        <f t="shared" si="2"/>
        <v>VÁLIDO</v>
      </c>
      <c r="O31" s="83"/>
      <c r="P31" s="82"/>
      <c r="Q31" s="404"/>
      <c r="R31" s="404"/>
      <c r="S31" s="115"/>
      <c r="T31" s="67">
        <f>AVERAGE(J29:J30)</f>
        <v>6.5250000000000004</v>
      </c>
      <c r="U31" s="68">
        <f>_xlfn.STDEV.S(J29:J30)</f>
        <v>1.1101576464628797</v>
      </c>
      <c r="V31" s="69">
        <f>U31/T31</f>
        <v>0.17013910290618844</v>
      </c>
      <c r="W31" s="70" t="str">
        <f>IF(V31&gt;25,"MEDIANA;","MÉDIA")</f>
        <v>MÉDIA</v>
      </c>
      <c r="X31" s="71">
        <f>MIN(J29:J32)</f>
        <v>5.74</v>
      </c>
      <c r="Y31" s="119">
        <v>0.25</v>
      </c>
      <c r="Z31" s="120">
        <v>0.75</v>
      </c>
    </row>
    <row r="32" spans="1:38" ht="61.15" customHeight="1" x14ac:dyDescent="0.25">
      <c r="A32" s="420"/>
      <c r="B32" s="420"/>
      <c r="C32" s="422"/>
      <c r="D32" s="424"/>
      <c r="E32" s="426"/>
      <c r="F32" s="153" t="s">
        <v>216</v>
      </c>
      <c r="G32" s="155" t="s">
        <v>133</v>
      </c>
      <c r="H32" s="155" t="s">
        <v>103</v>
      </c>
      <c r="I32" s="104" t="s">
        <v>80</v>
      </c>
      <c r="J32" s="162">
        <v>7.58</v>
      </c>
      <c r="K32" s="428"/>
      <c r="L32" s="431"/>
      <c r="M32" s="431"/>
      <c r="N32" s="54" t="str">
        <f t="shared" si="2"/>
        <v>VÁLIDO</v>
      </c>
      <c r="O32" s="96"/>
      <c r="P32" s="97"/>
      <c r="Q32" s="404"/>
      <c r="R32" s="404"/>
      <c r="S32" s="115"/>
      <c r="T32" s="281"/>
      <c r="U32" s="281"/>
      <c r="V32" s="281"/>
      <c r="W32" s="280"/>
      <c r="X32" s="280"/>
    </row>
    <row r="33" spans="1:26" ht="61.15" customHeight="1" x14ac:dyDescent="0.25">
      <c r="A33" s="420"/>
      <c r="B33" s="420"/>
      <c r="C33" s="422"/>
      <c r="D33" s="424"/>
      <c r="E33" s="426"/>
      <c r="F33" s="145" t="s">
        <v>254</v>
      </c>
      <c r="G33" s="147" t="s">
        <v>84</v>
      </c>
      <c r="H33" s="147" t="s">
        <v>255</v>
      </c>
      <c r="I33" s="106" t="s">
        <v>80</v>
      </c>
      <c r="J33" s="189">
        <v>9.65</v>
      </c>
      <c r="K33" s="428"/>
      <c r="L33" s="431"/>
      <c r="M33" s="431"/>
      <c r="N33" s="54" t="str">
        <f t="shared" si="2"/>
        <v>EXCESSIVAMENTE ELEVADO</v>
      </c>
      <c r="O33" s="355">
        <f>(J33-K29)/K29</f>
        <v>0.27544277028813119</v>
      </c>
      <c r="P33" s="86" t="s">
        <v>538</v>
      </c>
      <c r="Q33" s="404"/>
      <c r="R33" s="404"/>
      <c r="S33" s="115"/>
    </row>
    <row r="34" spans="1:26" s="20" customFormat="1" ht="21.75" customHeight="1" thickBot="1" x14ac:dyDescent="0.3">
      <c r="A34" s="395" t="s">
        <v>68</v>
      </c>
      <c r="B34" s="396"/>
      <c r="C34" s="396"/>
      <c r="D34" s="396"/>
      <c r="E34" s="396"/>
      <c r="F34" s="396"/>
      <c r="G34" s="396"/>
      <c r="H34" s="396"/>
      <c r="I34" s="396"/>
      <c r="J34" s="396"/>
      <c r="K34" s="396"/>
      <c r="L34" s="396"/>
      <c r="M34" s="396"/>
      <c r="N34" s="396"/>
      <c r="O34" s="396"/>
      <c r="P34" s="396"/>
      <c r="Q34" s="396"/>
      <c r="R34" s="87"/>
      <c r="V34" s="40"/>
    </row>
    <row r="35" spans="1:26" ht="58.9" customHeight="1" thickBot="1" x14ac:dyDescent="0.3">
      <c r="A35" s="419">
        <v>37</v>
      </c>
      <c r="B35" s="419"/>
      <c r="C35" s="421" t="s">
        <v>256</v>
      </c>
      <c r="D35" s="423" t="s">
        <v>81</v>
      </c>
      <c r="E35" s="425">
        <v>36</v>
      </c>
      <c r="F35" s="139" t="s">
        <v>91</v>
      </c>
      <c r="G35" s="140" t="s">
        <v>85</v>
      </c>
      <c r="H35" s="146" t="s">
        <v>511</v>
      </c>
      <c r="I35" s="106" t="s">
        <v>79</v>
      </c>
      <c r="J35" s="188">
        <v>6.1</v>
      </c>
      <c r="K35" s="427">
        <f>AVERAGE(J35:J40)</f>
        <v>8.9250000000000007</v>
      </c>
      <c r="L35" s="430">
        <f>K35*1.25</f>
        <v>11.15625</v>
      </c>
      <c r="M35" s="430">
        <f>K35*0.75</f>
        <v>6.6937500000000005</v>
      </c>
      <c r="N35" s="54" t="str">
        <f>IF(J35&gt;L$35,"EXCESSIVAMENTE ELEVADO",IF(J35&lt;M$35,"INEXEQUÍVEL","VÁLIDO"))</f>
        <v>INEXEQUÍVEL</v>
      </c>
      <c r="O35" s="355">
        <f>J35/K35</f>
        <v>0.6834733893557422</v>
      </c>
      <c r="P35" s="55" t="s">
        <v>72</v>
      </c>
      <c r="Q35" s="403">
        <f>TRUNC(AVERAGE(J35:J39),2)</f>
        <v>8.31</v>
      </c>
      <c r="R35" s="403">
        <f>Q35*E35</f>
        <v>299.16000000000003</v>
      </c>
    </row>
    <row r="36" spans="1:26" ht="58.9" customHeight="1" x14ac:dyDescent="0.25">
      <c r="A36" s="420"/>
      <c r="B36" s="420"/>
      <c r="C36" s="422"/>
      <c r="D36" s="424"/>
      <c r="E36" s="426"/>
      <c r="F36" s="103" t="s">
        <v>441</v>
      </c>
      <c r="G36" s="105" t="s">
        <v>133</v>
      </c>
      <c r="H36" s="147" t="s">
        <v>442</v>
      </c>
      <c r="I36" s="106" t="s">
        <v>80</v>
      </c>
      <c r="J36" s="112">
        <v>6.57</v>
      </c>
      <c r="K36" s="428"/>
      <c r="L36" s="431"/>
      <c r="M36" s="431"/>
      <c r="N36" s="54" t="str">
        <f>IF(J36&gt;L$35,"EXCESSIVAMENTE ELEVADO",IF(J36&lt;M$35,"INEXEQUÍVEL","VÁLIDO"))</f>
        <v>INEXEQUÍVEL</v>
      </c>
      <c r="O36" s="355">
        <f>J36/K35</f>
        <v>0.73613445378151254</v>
      </c>
      <c r="P36" s="55" t="s">
        <v>72</v>
      </c>
      <c r="Q36" s="404"/>
      <c r="R36" s="404"/>
      <c r="T36" s="400" t="s">
        <v>62</v>
      </c>
      <c r="U36" s="401"/>
      <c r="V36" s="401"/>
      <c r="W36" s="401"/>
      <c r="X36" s="402"/>
      <c r="Y36" s="272" t="s">
        <v>66</v>
      </c>
      <c r="Z36" s="273"/>
    </row>
    <row r="37" spans="1:26" ht="58.9" customHeight="1" thickBot="1" x14ac:dyDescent="0.3">
      <c r="A37" s="420"/>
      <c r="B37" s="420"/>
      <c r="C37" s="422"/>
      <c r="D37" s="424"/>
      <c r="E37" s="426"/>
      <c r="F37" s="174" t="s">
        <v>257</v>
      </c>
      <c r="G37" s="211" t="s">
        <v>84</v>
      </c>
      <c r="H37" s="147" t="s">
        <v>259</v>
      </c>
      <c r="I37" s="106" t="s">
        <v>403</v>
      </c>
      <c r="J37" s="193">
        <v>8.19</v>
      </c>
      <c r="K37" s="428"/>
      <c r="L37" s="431"/>
      <c r="M37" s="431"/>
      <c r="N37" s="54" t="str">
        <f t="shared" ref="N37:N40" si="3">IF(J37&gt;L$35,"EXCESSIVAMENTE ELEVADO",IF(J37&lt;M$35,"INEXEQUÍVEL","VÁLIDO"))</f>
        <v>VÁLIDO</v>
      </c>
      <c r="O37" s="83"/>
      <c r="P37" s="82"/>
      <c r="Q37" s="404"/>
      <c r="R37" s="404"/>
      <c r="T37" s="74" t="s">
        <v>4</v>
      </c>
      <c r="U37" s="75" t="s">
        <v>63</v>
      </c>
      <c r="V37" s="76" t="s">
        <v>64</v>
      </c>
      <c r="W37" s="75" t="s">
        <v>65</v>
      </c>
      <c r="X37" s="77" t="s">
        <v>15</v>
      </c>
      <c r="Y37" s="119">
        <v>0.25</v>
      </c>
      <c r="Z37" s="120">
        <v>0.75</v>
      </c>
    </row>
    <row r="38" spans="1:26" ht="58.9" customHeight="1" thickBot="1" x14ac:dyDescent="0.3">
      <c r="A38" s="420"/>
      <c r="B38" s="420"/>
      <c r="C38" s="422"/>
      <c r="D38" s="424"/>
      <c r="E38" s="426"/>
      <c r="F38" s="153" t="s">
        <v>217</v>
      </c>
      <c r="G38" s="147" t="s">
        <v>133</v>
      </c>
      <c r="H38" s="147" t="s">
        <v>211</v>
      </c>
      <c r="I38" s="106" t="s">
        <v>80</v>
      </c>
      <c r="J38" s="189">
        <v>10.039999999999999</v>
      </c>
      <c r="K38" s="428"/>
      <c r="L38" s="431"/>
      <c r="M38" s="431"/>
      <c r="N38" s="54" t="str">
        <f t="shared" si="3"/>
        <v>VÁLIDO</v>
      </c>
      <c r="O38" s="83"/>
      <c r="P38" s="82"/>
      <c r="Q38" s="404"/>
      <c r="R38" s="404"/>
      <c r="T38" s="67">
        <f>AVERAGE(J35:J39)</f>
        <v>8.3120000000000012</v>
      </c>
      <c r="U38" s="68">
        <f>_xlfn.STDEV.S(J35:J39)</f>
        <v>2.0274047449880324</v>
      </c>
      <c r="V38" s="69">
        <f>U38/T38</f>
        <v>0.24391298664437344</v>
      </c>
      <c r="W38" s="70" t="str">
        <f>IF(V38&gt;25,"MEDIANA;","MÉDIA")</f>
        <v>MÉDIA</v>
      </c>
      <c r="X38" s="71">
        <f>MIN(J35:J39)</f>
        <v>6.1</v>
      </c>
      <c r="Y38" s="80" t="s">
        <v>70</v>
      </c>
      <c r="Z38" s="81" t="s">
        <v>71</v>
      </c>
    </row>
    <row r="39" spans="1:26" ht="58.9" customHeight="1" x14ac:dyDescent="0.25">
      <c r="A39" s="420"/>
      <c r="B39" s="420"/>
      <c r="C39" s="422"/>
      <c r="D39" s="424"/>
      <c r="E39" s="426"/>
      <c r="F39" s="153" t="s">
        <v>258</v>
      </c>
      <c r="G39" s="147" t="s">
        <v>84</v>
      </c>
      <c r="H39" s="213" t="s">
        <v>260</v>
      </c>
      <c r="I39" s="104" t="s">
        <v>403</v>
      </c>
      <c r="J39" s="189">
        <v>10.66</v>
      </c>
      <c r="K39" s="428"/>
      <c r="L39" s="431"/>
      <c r="M39" s="431"/>
      <c r="N39" s="54" t="str">
        <f t="shared" si="3"/>
        <v>VÁLIDO</v>
      </c>
      <c r="O39" s="83"/>
      <c r="P39" s="82"/>
      <c r="Q39" s="404"/>
      <c r="R39" s="404"/>
    </row>
    <row r="40" spans="1:26" ht="78.75" customHeight="1" x14ac:dyDescent="0.25">
      <c r="A40" s="420"/>
      <c r="B40" s="420"/>
      <c r="C40" s="422"/>
      <c r="D40" s="424"/>
      <c r="E40" s="426"/>
      <c r="F40" s="212" t="s">
        <v>154</v>
      </c>
      <c r="G40" s="147" t="s">
        <v>84</v>
      </c>
      <c r="H40" s="147" t="s">
        <v>157</v>
      </c>
      <c r="I40" s="106" t="s">
        <v>403</v>
      </c>
      <c r="J40" s="189">
        <v>11.99</v>
      </c>
      <c r="K40" s="429"/>
      <c r="L40" s="432"/>
      <c r="M40" s="432"/>
      <c r="N40" s="54" t="str">
        <f t="shared" si="3"/>
        <v>EXCESSIVAMENTE ELEVADO</v>
      </c>
      <c r="O40" s="355">
        <f>(J40-K35)/K35</f>
        <v>0.3434173669467786</v>
      </c>
      <c r="P40" s="86" t="s">
        <v>538</v>
      </c>
      <c r="Q40" s="405"/>
      <c r="R40" s="405"/>
    </row>
    <row r="41" spans="1:26" s="20" customFormat="1" ht="21.75" customHeight="1" x14ac:dyDescent="0.25">
      <c r="A41" s="395" t="s">
        <v>67</v>
      </c>
      <c r="B41" s="396"/>
      <c r="C41" s="396"/>
      <c r="D41" s="396"/>
      <c r="E41" s="396"/>
      <c r="F41" s="396"/>
      <c r="G41" s="396"/>
      <c r="H41" s="396"/>
      <c r="I41" s="396"/>
      <c r="J41" s="396"/>
      <c r="K41" s="396"/>
      <c r="L41" s="396"/>
      <c r="M41" s="396"/>
      <c r="N41" s="396"/>
      <c r="O41" s="396"/>
      <c r="P41" s="396"/>
      <c r="Q41" s="397"/>
      <c r="R41" s="90">
        <f>SUM(R16,R23,R29,R35)</f>
        <v>1503.1200000000001</v>
      </c>
      <c r="V41" s="40"/>
    </row>
  </sheetData>
  <mergeCells count="73">
    <mergeCell ref="T29:X29"/>
    <mergeCell ref="Y29:Z29"/>
    <mergeCell ref="C23:C27"/>
    <mergeCell ref="T36:X36"/>
    <mergeCell ref="K29:K33"/>
    <mergeCell ref="L29:L33"/>
    <mergeCell ref="Q23:Q27"/>
    <mergeCell ref="R23:R27"/>
    <mergeCell ref="T23:X23"/>
    <mergeCell ref="M29:M33"/>
    <mergeCell ref="Q29:Q33"/>
    <mergeCell ref="R29:R33"/>
    <mergeCell ref="M23:M27"/>
    <mergeCell ref="D23:D27"/>
    <mergeCell ref="E23:E27"/>
    <mergeCell ref="K23:K27"/>
    <mergeCell ref="A41:Q41"/>
    <mergeCell ref="R35:R40"/>
    <mergeCell ref="A34:Q34"/>
    <mergeCell ref="A35:A40"/>
    <mergeCell ref="B35:B40"/>
    <mergeCell ref="C35:C40"/>
    <mergeCell ref="D35:D40"/>
    <mergeCell ref="E35:E40"/>
    <mergeCell ref="K35:K40"/>
    <mergeCell ref="L35:L40"/>
    <mergeCell ref="M35:M40"/>
    <mergeCell ref="Q35:Q40"/>
    <mergeCell ref="L23:L27"/>
    <mergeCell ref="AC16:AJ16"/>
    <mergeCell ref="T16:X16"/>
    <mergeCell ref="Y16:Z16"/>
    <mergeCell ref="AB21:AL21"/>
    <mergeCell ref="AB22:AK22"/>
    <mergeCell ref="Y23:Z23"/>
    <mergeCell ref="E29:E33"/>
    <mergeCell ref="M16:M21"/>
    <mergeCell ref="K16:K21"/>
    <mergeCell ref="L16:L21"/>
    <mergeCell ref="A22:Q22"/>
    <mergeCell ref="A29:A33"/>
    <mergeCell ref="B29:B33"/>
    <mergeCell ref="A28:Q28"/>
    <mergeCell ref="C29:C33"/>
    <mergeCell ref="D29:D33"/>
    <mergeCell ref="A16:A21"/>
    <mergeCell ref="B16:B21"/>
    <mergeCell ref="C16:C21"/>
    <mergeCell ref="Q16:Q21"/>
    <mergeCell ref="A23:A27"/>
    <mergeCell ref="B23:B27"/>
    <mergeCell ref="AC13:AJ13"/>
    <mergeCell ref="A14:A15"/>
    <mergeCell ref="B14:B15"/>
    <mergeCell ref="C14:C15"/>
    <mergeCell ref="D14:D15"/>
    <mergeCell ref="E14:E15"/>
    <mergeCell ref="F14:F15"/>
    <mergeCell ref="G14:G15"/>
    <mergeCell ref="N14:N15"/>
    <mergeCell ref="O14:P15"/>
    <mergeCell ref="Q14:R14"/>
    <mergeCell ref="M14:M15"/>
    <mergeCell ref="J14:J15"/>
    <mergeCell ref="K14:K15"/>
    <mergeCell ref="L14:L15"/>
    <mergeCell ref="H14:H15"/>
    <mergeCell ref="I14:I15"/>
    <mergeCell ref="D16:D21"/>
    <mergeCell ref="E16:E21"/>
    <mergeCell ref="A7:Q7"/>
    <mergeCell ref="A11:R11"/>
    <mergeCell ref="R16:R21"/>
  </mergeCells>
  <conditionalFormatting sqref="N16:N21">
    <cfRule type="aboveAverage" dxfId="1260" priority="8429" aboveAverage="0"/>
  </conditionalFormatting>
  <conditionalFormatting sqref="N23:N27">
    <cfRule type="containsText" dxfId="1259" priority="593" operator="containsText" text="Válido">
      <formula>NOT(ISERROR(SEARCH("Válido",N23)))</formula>
    </cfRule>
    <cfRule type="containsText" dxfId="1258" priority="594" operator="containsText" text="Inexequível">
      <formula>NOT(ISERROR(SEARCH("Inexequível",N23)))</formula>
    </cfRule>
    <cfRule type="aboveAverage" dxfId="1257" priority="595" aboveAverage="0"/>
  </conditionalFormatting>
  <conditionalFormatting sqref="N29:N33">
    <cfRule type="containsText" priority="8598" operator="containsText" text="Excessivamente elevado">
      <formula>NOT(ISERROR(SEARCH("Excessivamente elevado",N29)))</formula>
    </cfRule>
    <cfRule type="containsText" dxfId="1256" priority="8599" operator="containsText" text="Válido">
      <formula>NOT(ISERROR(SEARCH("Válido",N29)))</formula>
    </cfRule>
    <cfRule type="containsText" dxfId="1255" priority="8600" operator="containsText" text="Inexequível">
      <formula>NOT(ISERROR(SEARCH("Inexequível",N29)))</formula>
    </cfRule>
    <cfRule type="aboveAverage" dxfId="1254" priority="8601" aboveAverage="0"/>
  </conditionalFormatting>
  <conditionalFormatting sqref="N31:N33 N16:O21 N35:N40">
    <cfRule type="cellIs" dxfId="1253" priority="545" operator="greaterThan">
      <formula>"J&amp;25"</formula>
    </cfRule>
  </conditionalFormatting>
  <conditionalFormatting sqref="N31:N33 N29:O30">
    <cfRule type="cellIs" dxfId="1252" priority="536" operator="greaterThan">
      <formula>"J$25"</formula>
    </cfRule>
  </conditionalFormatting>
  <conditionalFormatting sqref="N31:N33 O16:O21 O23:P26 N6:P6 N10:P10 N12:P13 N14:N21 N23:N27 N35:N40">
    <cfRule type="containsText" dxfId="1251" priority="543" operator="containsText" text="Excessivamente elevado">
      <formula>NOT(ISERROR(SEARCH("Excessivamente elevado",N6)))</formula>
    </cfRule>
  </conditionalFormatting>
  <conditionalFormatting sqref="N31:N33">
    <cfRule type="containsText" dxfId="1250" priority="532" operator="containsText" text="Excessivamente elevado">
      <formula>NOT(ISERROR(SEARCH("Excessivamente elevado",N31)))</formula>
    </cfRule>
    <cfRule type="cellIs" dxfId="1249" priority="534" operator="greaterThan">
      <formula>"J&amp;25"</formula>
    </cfRule>
    <cfRule type="cellIs" dxfId="1248" priority="533" operator="lessThan">
      <formula>"K$25"</formula>
    </cfRule>
  </conditionalFormatting>
  <conditionalFormatting sqref="N35:N40">
    <cfRule type="containsText" priority="572" operator="containsText" text="Excessivamente elevado">
      <formula>NOT(ISERROR(SEARCH("Excessivamente elevado",N35)))</formula>
    </cfRule>
    <cfRule type="containsText" dxfId="1247" priority="573" operator="containsText" text="Válido">
      <formula>NOT(ISERROR(SEARCH("Válido",N35)))</formula>
    </cfRule>
    <cfRule type="containsText" dxfId="1246" priority="574" operator="containsText" text="Inexequível">
      <formula>NOT(ISERROR(SEARCH("Inexequível",N35)))</formula>
    </cfRule>
    <cfRule type="aboveAverage" dxfId="1245" priority="575" aboveAverage="0"/>
  </conditionalFormatting>
  <conditionalFormatting sqref="N16:O21 N31:N33 N35:N40 O23:O26 N23:N27">
    <cfRule type="cellIs" dxfId="1244" priority="547" operator="greaterThan">
      <formula>"J$25"</formula>
    </cfRule>
  </conditionalFormatting>
  <conditionalFormatting sqref="N16:O21 O23:P26 N23:N27 N31:N33 N35:N40">
    <cfRule type="cellIs" dxfId="1243" priority="544" operator="lessThan">
      <formula>"K$25"</formula>
    </cfRule>
  </conditionalFormatting>
  <conditionalFormatting sqref="N16:O21">
    <cfRule type="containsText" priority="8422" operator="containsText" text="Excessivamente elevado">
      <formula>NOT(ISERROR(SEARCH("Excessivamente elevado",N16)))</formula>
    </cfRule>
    <cfRule type="containsText" dxfId="1242" priority="8423" operator="containsText" text="Válido">
      <formula>NOT(ISERROR(SEARCH("Válido",N16)))</formula>
    </cfRule>
    <cfRule type="containsText" dxfId="1241" priority="8424" operator="containsText" text="Inexequível">
      <formula>NOT(ISERROR(SEARCH("Inexequível",N16)))</formula>
    </cfRule>
  </conditionalFormatting>
  <conditionalFormatting sqref="N22:P22">
    <cfRule type="containsText" dxfId="1240" priority="541" operator="containsText" text="Excessivamente elevado">
      <formula>NOT(ISERROR(SEARCH("Excessivamente elevado",N22)))</formula>
    </cfRule>
  </conditionalFormatting>
  <conditionalFormatting sqref="N23:P27">
    <cfRule type="cellIs" dxfId="1239" priority="21" operator="greaterThan">
      <formula>"J&amp;25"</formula>
    </cfRule>
    <cfRule type="containsText" priority="24" operator="containsText" text="Excessivamente elevado">
      <formula>NOT(ISERROR(SEARCH("Excessivamente elevado",N23)))</formula>
    </cfRule>
  </conditionalFormatting>
  <conditionalFormatting sqref="N28:P30">
    <cfRule type="containsText" dxfId="1238" priority="360" operator="containsText" text="Excessivamente elevado">
      <formula>NOT(ISERROR(SEARCH("Excessivamente elevado",N28)))</formula>
    </cfRule>
  </conditionalFormatting>
  <conditionalFormatting sqref="N29:P30">
    <cfRule type="cellIs" dxfId="1237" priority="465" operator="lessThan">
      <formula>"K$25"</formula>
    </cfRule>
    <cfRule type="cellIs" dxfId="1236" priority="466" operator="greaterThan">
      <formula>"J&amp;25"</formula>
    </cfRule>
  </conditionalFormatting>
  <conditionalFormatting sqref="N34:P34">
    <cfRule type="containsText" dxfId="1235" priority="359" operator="containsText" text="Excessivamente elevado">
      <formula>NOT(ISERROR(SEARCH("Excessivamente elevado",N34)))</formula>
    </cfRule>
  </conditionalFormatting>
  <conditionalFormatting sqref="N41:P1048576">
    <cfRule type="containsText" dxfId="1234" priority="94" operator="containsText" text="Excessivamente elevado">
      <formula>NOT(ISERROR(SEARCH("Excessivamente elevado",N41)))</formula>
    </cfRule>
  </conditionalFormatting>
  <conditionalFormatting sqref="O14">
    <cfRule type="containsText" dxfId="1233" priority="542" operator="containsText" text="Excessivamente elevado">
      <formula>NOT(ISERROR(SEARCH("Excessivamente elevado",O14)))</formula>
    </cfRule>
  </conditionalFormatting>
  <conditionalFormatting sqref="O16:O21 O23:O26">
    <cfRule type="cellIs" dxfId="1232" priority="471" operator="between">
      <formula>75</formula>
      <formula>100</formula>
    </cfRule>
  </conditionalFormatting>
  <conditionalFormatting sqref="O16:O21">
    <cfRule type="aboveAverage" dxfId="1231" priority="8425" aboveAverage="0"/>
  </conditionalFormatting>
  <conditionalFormatting sqref="O23:O26">
    <cfRule type="aboveAverage" dxfId="1230" priority="591" aboveAverage="0"/>
  </conditionalFormatting>
  <conditionalFormatting sqref="O27">
    <cfRule type="aboveAverage" dxfId="1229" priority="27" aboveAverage="0"/>
  </conditionalFormatting>
  <conditionalFormatting sqref="O29:O30">
    <cfRule type="containsText" dxfId="1228" priority="538" operator="containsText" text="Válido">
      <formula>NOT(ISERROR(SEARCH("Válido",O29)))</formula>
    </cfRule>
    <cfRule type="aboveAverage" dxfId="1227" priority="540" aboveAverage="0"/>
    <cfRule type="containsText" dxfId="1226" priority="539" operator="containsText" text="Inexequível">
      <formula>NOT(ISERROR(SEARCH("Inexequível",O29)))</formula>
    </cfRule>
  </conditionalFormatting>
  <conditionalFormatting sqref="O33">
    <cfRule type="aboveAverage" dxfId="1225" priority="18" aboveAverage="0"/>
  </conditionalFormatting>
  <conditionalFormatting sqref="O35:O36">
    <cfRule type="cellIs" dxfId="1224" priority="517" operator="greaterThan">
      <formula>"J$25"</formula>
    </cfRule>
    <cfRule type="containsText" dxfId="1223" priority="519" operator="containsText" text="Válido">
      <formula>NOT(ISERROR(SEARCH("Válido",O35)))</formula>
    </cfRule>
    <cfRule type="containsText" dxfId="1222" priority="520" operator="containsText" text="Inexequível">
      <formula>NOT(ISERROR(SEARCH("Inexequível",O35)))</formula>
    </cfRule>
    <cfRule type="aboveAverage" dxfId="1221" priority="521" aboveAverage="0"/>
  </conditionalFormatting>
  <conditionalFormatting sqref="O40">
    <cfRule type="aboveAverage" dxfId="1220" priority="36" aboveAverage="0"/>
  </conditionalFormatting>
  <conditionalFormatting sqref="O23:P26">
    <cfRule type="containsText" dxfId="1219" priority="585" operator="containsText" text="Válido">
      <formula>NOT(ISERROR(SEARCH("Válido",O23)))</formula>
    </cfRule>
    <cfRule type="containsText" dxfId="1218" priority="586" operator="containsText" text="Inexequível">
      <formula>NOT(ISERROR(SEARCH("Inexequível",O23)))</formula>
    </cfRule>
  </conditionalFormatting>
  <conditionalFormatting sqref="O27:P27">
    <cfRule type="cellIs" dxfId="1217" priority="20" operator="lessThan">
      <formula>"K$25"</formula>
    </cfRule>
    <cfRule type="containsText" dxfId="1216" priority="19" operator="containsText" text="Excessivamente elevado">
      <formula>NOT(ISERROR(SEARCH("Excessivamente elevado",O27)))</formula>
    </cfRule>
    <cfRule type="containsText" dxfId="1215" priority="26" operator="containsText" text="Inexequível">
      <formula>NOT(ISERROR(SEARCH("Inexequível",O27)))</formula>
    </cfRule>
    <cfRule type="containsText" dxfId="1214" priority="25" operator="containsText" text="Válido">
      <formula>NOT(ISERROR(SEARCH("Válido",O27)))</formula>
    </cfRule>
    <cfRule type="cellIs" dxfId="1213" priority="23" operator="greaterThan">
      <formula>"J$25"</formula>
    </cfRule>
  </conditionalFormatting>
  <conditionalFormatting sqref="O29:P30">
    <cfRule type="containsText" priority="467" operator="containsText" text="Excessivamente elevado">
      <formula>NOT(ISERROR(SEARCH("Excessivamente elevado",O29)))</formula>
    </cfRule>
  </conditionalFormatting>
  <conditionalFormatting sqref="O33:P33">
    <cfRule type="cellIs" dxfId="1212" priority="2" operator="lessThan">
      <formula>"K$25"</formula>
    </cfRule>
    <cfRule type="cellIs" dxfId="1211" priority="3" operator="greaterThan">
      <formula>"J&amp;25"</formula>
    </cfRule>
    <cfRule type="containsText" dxfId="1210" priority="1" operator="containsText" text="Excessivamente elevado">
      <formula>NOT(ISERROR(SEARCH("Excessivamente elevado",O33)))</formula>
    </cfRule>
    <cfRule type="cellIs" dxfId="1209" priority="5" operator="greaterThan">
      <formula>"J$25"</formula>
    </cfRule>
    <cfRule type="containsText" priority="6" operator="containsText" text="Excessivamente elevado">
      <formula>NOT(ISERROR(SEARCH("Excessivamente elevado",O33)))</formula>
    </cfRule>
    <cfRule type="containsText" dxfId="1208" priority="7" operator="containsText" text="Válido">
      <formula>NOT(ISERROR(SEARCH("Válido",O33)))</formula>
    </cfRule>
    <cfRule type="containsText" dxfId="1207" priority="8" operator="containsText" text="Inexequível">
      <formula>NOT(ISERROR(SEARCH("Inexequível",O33)))</formula>
    </cfRule>
  </conditionalFormatting>
  <conditionalFormatting sqref="O35:P36">
    <cfRule type="containsText" priority="502" operator="containsText" text="Excessivamente elevado">
      <formula>NOT(ISERROR(SEARCH("Excessivamente elevado",O35)))</formula>
    </cfRule>
    <cfRule type="cellIs" dxfId="1206" priority="501" operator="greaterThan">
      <formula>"J&amp;25"</formula>
    </cfRule>
    <cfRule type="cellIs" dxfId="1205" priority="507" operator="lessThan">
      <formula>"K$25"</formula>
    </cfRule>
    <cfRule type="containsText" dxfId="1204" priority="506" operator="containsText" text="Excessivamente elevado">
      <formula>NOT(ISERROR(SEARCH("Excessivamente elevado",O35)))</formula>
    </cfRule>
  </conditionalFormatting>
  <conditionalFormatting sqref="O40:P40">
    <cfRule type="containsText" dxfId="1203" priority="34" operator="containsText" text="Válido">
      <formula>NOT(ISERROR(SEARCH("Válido",O40)))</formula>
    </cfRule>
    <cfRule type="containsText" dxfId="1202" priority="35" operator="containsText" text="Inexequível">
      <formula>NOT(ISERROR(SEARCH("Inexequível",O40)))</formula>
    </cfRule>
    <cfRule type="containsText" priority="33" operator="containsText" text="Excessivamente elevado">
      <formula>NOT(ISERROR(SEARCH("Excessivamente elevado",O40)))</formula>
    </cfRule>
    <cfRule type="cellIs" dxfId="1201" priority="32" operator="greaterThan">
      <formula>"J$25"</formula>
    </cfRule>
    <cfRule type="cellIs" dxfId="1200" priority="30" operator="greaterThan">
      <formula>"J&amp;25"</formula>
    </cfRule>
    <cfRule type="cellIs" dxfId="1199" priority="29" operator="lessThan">
      <formula>"K$25"</formula>
    </cfRule>
    <cfRule type="containsText" dxfId="1198" priority="28" operator="containsText" text="Excessivamente elevado">
      <formula>NOT(ISERROR(SEARCH("Excessivamente elevado",O40)))</formula>
    </cfRule>
  </conditionalFormatting>
  <conditionalFormatting sqref="P21">
    <cfRule type="aboveAverage" dxfId="1197" priority="63" aboveAverage="0"/>
    <cfRule type="cellIs" dxfId="1196" priority="57" operator="greaterThan">
      <formula>"J&amp;25"</formula>
    </cfRule>
    <cfRule type="containsText" dxfId="1195" priority="62" operator="containsText" text="Inexequível">
      <formula>NOT(ISERROR(SEARCH("Inexequível",P21)))</formula>
    </cfRule>
    <cfRule type="containsText" dxfId="1194" priority="61" operator="containsText" text="Válido">
      <formula>NOT(ISERROR(SEARCH("Válido",P21)))</formula>
    </cfRule>
    <cfRule type="containsText" priority="60" operator="containsText" text="Excessivamente elevado">
      <formula>NOT(ISERROR(SEARCH("Excessivamente elevado",P21)))</formula>
    </cfRule>
    <cfRule type="cellIs" dxfId="1193" priority="59" operator="greaterThan">
      <formula>"J$25"</formula>
    </cfRule>
    <cfRule type="cellIs" dxfId="1192" priority="56" operator="lessThan">
      <formula>"K$25"</formula>
    </cfRule>
    <cfRule type="containsText" dxfId="1191" priority="55" operator="containsText" text="Excessivamente elevado">
      <formula>NOT(ISERROR(SEARCH("Excessivamente elevado",P21)))</formula>
    </cfRule>
  </conditionalFormatting>
  <conditionalFormatting sqref="P23:P26">
    <cfRule type="aboveAverage" dxfId="1190" priority="587" aboveAverage="0"/>
  </conditionalFormatting>
  <conditionalFormatting sqref="P27">
    <cfRule type="aboveAverage" dxfId="1189" priority="54" aboveAverage="0"/>
  </conditionalFormatting>
  <conditionalFormatting sqref="P29:P30">
    <cfRule type="containsText" dxfId="1188" priority="469" operator="containsText" text="Inexequível">
      <formula>NOT(ISERROR(SEARCH("Inexequível",P29)))</formula>
    </cfRule>
    <cfRule type="aboveAverage" dxfId="1187" priority="470" aboveAverage="0"/>
    <cfRule type="containsText" dxfId="1186" priority="468" operator="containsText" text="Válido">
      <formula>NOT(ISERROR(SEARCH("Válido",P29)))</formula>
    </cfRule>
  </conditionalFormatting>
  <conditionalFormatting sqref="P33">
    <cfRule type="aboveAverage" dxfId="1185" priority="9" aboveAverage="0"/>
  </conditionalFormatting>
  <conditionalFormatting sqref="P35:P36">
    <cfRule type="containsText" dxfId="1184" priority="510" operator="containsText" text="Válido">
      <formula>NOT(ISERROR(SEARCH("Válido",P35)))</formula>
    </cfRule>
    <cfRule type="containsText" dxfId="1183" priority="511" operator="containsText" text="Inexequível">
      <formula>NOT(ISERROR(SEARCH("Inexequível",P35)))</formula>
    </cfRule>
    <cfRule type="aboveAverage" dxfId="1182" priority="512" aboveAverage="0"/>
    <cfRule type="containsText" dxfId="1181" priority="499" operator="containsText" text="Excessivamente elevado">
      <formula>NOT(ISERROR(SEARCH("Excessivamente elevado",P35)))</formula>
    </cfRule>
    <cfRule type="containsText" dxfId="1180" priority="503" operator="containsText" text="Válido">
      <formula>NOT(ISERROR(SEARCH("Válido",P35)))</formula>
    </cfRule>
    <cfRule type="containsText" dxfId="1179" priority="504" operator="containsText" text="Inexequível">
      <formula>NOT(ISERROR(SEARCH("Inexequível",P35)))</formula>
    </cfRule>
    <cfRule type="cellIs" dxfId="1178" priority="500" operator="lessThan">
      <formula>"K$25"</formula>
    </cfRule>
    <cfRule type="aboveAverage" dxfId="1177" priority="505" aboveAverage="0"/>
  </conditionalFormatting>
  <conditionalFormatting sqref="P40">
    <cfRule type="aboveAverage" dxfId="1176" priority="45" aboveAverage="0"/>
  </conditionalFormatting>
  <pageMargins left="0.7" right="0.7" top="0.75" bottom="0.75" header="0.3" footer="0.3"/>
  <pageSetup paperSize="9"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DCD44-B9ED-4C53-9A10-7B13A64A8D0A}">
  <sheetPr>
    <tabColor theme="4" tint="-0.249977111117893"/>
  </sheetPr>
  <dimension ref="A1:AL85"/>
  <sheetViews>
    <sheetView showGridLines="0" topLeftCell="A7" zoomScale="80" zoomScaleNormal="80" workbookViewId="0">
      <selection activeCell="Q42" sqref="Q42:Q46"/>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33.42578125" style="13" customWidth="1"/>
    <col min="7" max="7" width="13.85546875" style="13" customWidth="1"/>
    <col min="8" max="8" width="24.28515625" style="13" customWidth="1"/>
    <col min="9" max="9" width="8.570312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37</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38</v>
      </c>
      <c r="B16" s="419"/>
      <c r="C16" s="421" t="s">
        <v>261</v>
      </c>
      <c r="D16" s="423" t="s">
        <v>109</v>
      </c>
      <c r="E16" s="425">
        <v>176</v>
      </c>
      <c r="F16" s="151" t="s">
        <v>445</v>
      </c>
      <c r="G16" s="105" t="s">
        <v>133</v>
      </c>
      <c r="H16" s="147" t="s">
        <v>446</v>
      </c>
      <c r="I16" s="106" t="s">
        <v>80</v>
      </c>
      <c r="J16" s="359">
        <v>5.8</v>
      </c>
      <c r="K16" s="427">
        <f>AVERAGE(J16:J20)</f>
        <v>6.8519999999999994</v>
      </c>
      <c r="L16" s="430">
        <f>K16*1.25</f>
        <v>8.5649999999999995</v>
      </c>
      <c r="M16" s="430">
        <f>K16*0.75</f>
        <v>5.1389999999999993</v>
      </c>
      <c r="N16" s="95" t="str">
        <f>IF(J16&gt;L$16,"EXCESSIVAMENTE ELEVADO",IF(J16&lt;M$16,"INEXEQUÍVEL","VÁLIDO"))</f>
        <v>VÁLIDO</v>
      </c>
      <c r="O16" s="46"/>
      <c r="P16" s="82"/>
      <c r="Q16" s="403">
        <f>TRUNC(AVERAGE(J16:J20),2)</f>
        <v>6.85</v>
      </c>
      <c r="R16" s="403">
        <f>E16*Q16</f>
        <v>1205.5999999999999</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53" t="s">
        <v>217</v>
      </c>
      <c r="G17" s="386" t="s">
        <v>218</v>
      </c>
      <c r="H17" s="206" t="s">
        <v>211</v>
      </c>
      <c r="I17" s="356" t="s">
        <v>80</v>
      </c>
      <c r="J17" s="296">
        <v>6.13</v>
      </c>
      <c r="K17" s="428"/>
      <c r="L17" s="431"/>
      <c r="M17" s="431"/>
      <c r="N17" s="95" t="str">
        <f>IF(J17&gt;L$16,"EXCESSIVAMENTE ELEVADO",IF(J17&lt;M$16,"INEXEQUÍVEL","VÁLIDO"))</f>
        <v>VÁLIDO</v>
      </c>
      <c r="O17" s="46"/>
      <c r="P17" s="82"/>
      <c r="Q17" s="404"/>
      <c r="R17" s="404"/>
      <c r="T17" s="74" t="s">
        <v>4</v>
      </c>
      <c r="U17" s="75" t="s">
        <v>63</v>
      </c>
      <c r="V17" s="76" t="s">
        <v>64</v>
      </c>
      <c r="W17" s="75" t="s">
        <v>65</v>
      </c>
      <c r="X17" s="77" t="s">
        <v>15</v>
      </c>
      <c r="Y17" s="78">
        <v>0.25</v>
      </c>
      <c r="Z17" s="79">
        <v>0.75</v>
      </c>
      <c r="AB17" s="44"/>
      <c r="AC17" s="107"/>
      <c r="AD17" s="107"/>
      <c r="AE17" s="107"/>
      <c r="AF17" s="107"/>
      <c r="AG17" s="107"/>
      <c r="AH17" s="107"/>
      <c r="AI17" s="107"/>
      <c r="AJ17" s="107"/>
      <c r="AK17" s="111"/>
      <c r="AL17" s="28"/>
    </row>
    <row r="18" spans="1:38" ht="61.9" customHeight="1" thickBot="1" x14ac:dyDescent="0.3">
      <c r="A18" s="420"/>
      <c r="B18" s="420"/>
      <c r="C18" s="422"/>
      <c r="D18" s="424"/>
      <c r="E18" s="426"/>
      <c r="F18" s="174" t="s">
        <v>91</v>
      </c>
      <c r="G18" s="211" t="s">
        <v>85</v>
      </c>
      <c r="H18" s="146" t="s">
        <v>511</v>
      </c>
      <c r="I18" s="106" t="s">
        <v>79</v>
      </c>
      <c r="J18" s="162">
        <v>7.3</v>
      </c>
      <c r="K18" s="428"/>
      <c r="L18" s="431"/>
      <c r="M18" s="431"/>
      <c r="N18" s="95" t="str">
        <f t="shared" ref="N18:N20" si="0">IF(J18&gt;L$16,"EXCESSIVAMENTE ELEVADO",IF(J18&lt;M$16,"INEXEQUÍVEL","VÁLIDO"))</f>
        <v>VÁLIDO</v>
      </c>
      <c r="O18" s="46"/>
      <c r="P18" s="82"/>
      <c r="Q18" s="404"/>
      <c r="R18" s="404"/>
      <c r="T18" s="67">
        <f>AVERAGE(J16:J20)</f>
        <v>6.8519999999999994</v>
      </c>
      <c r="U18" s="68">
        <f>_xlfn.STDEV.S(J16:J20)</f>
        <v>0.82284263380066036</v>
      </c>
      <c r="V18" s="69">
        <f>U18/T18</f>
        <v>0.1200879500584735</v>
      </c>
      <c r="W18" s="70" t="str">
        <f>IF(V18&gt;25,"MEDIANA;","MÉDIA")</f>
        <v>MÉDIA</v>
      </c>
      <c r="X18" s="71">
        <f>MIN(J16:J20)</f>
        <v>5.8</v>
      </c>
      <c r="Y18" s="80" t="s">
        <v>70</v>
      </c>
      <c r="Z18" s="81" t="s">
        <v>71</v>
      </c>
      <c r="AB18" s="44"/>
      <c r="AC18" s="107"/>
      <c r="AD18" s="107"/>
      <c r="AE18" s="107"/>
      <c r="AF18" s="107"/>
      <c r="AG18" s="107"/>
      <c r="AH18" s="107"/>
      <c r="AI18" s="107"/>
      <c r="AJ18" s="107"/>
      <c r="AK18" s="111"/>
      <c r="AL18" s="28"/>
    </row>
    <row r="19" spans="1:38" ht="61.9" customHeight="1" x14ac:dyDescent="0.25">
      <c r="A19" s="420"/>
      <c r="B19" s="420"/>
      <c r="C19" s="422"/>
      <c r="D19" s="424"/>
      <c r="E19" s="426"/>
      <c r="F19" s="151" t="s">
        <v>444</v>
      </c>
      <c r="G19" s="105" t="s">
        <v>133</v>
      </c>
      <c r="H19" s="147" t="s">
        <v>443</v>
      </c>
      <c r="I19" s="106" t="s">
        <v>79</v>
      </c>
      <c r="J19" s="112">
        <v>7.5</v>
      </c>
      <c r="K19" s="428"/>
      <c r="L19" s="431"/>
      <c r="M19" s="431"/>
      <c r="N19" s="95" t="str">
        <f t="shared" si="0"/>
        <v>VÁLIDO</v>
      </c>
      <c r="O19" s="46"/>
      <c r="P19" s="82"/>
      <c r="Q19" s="404"/>
      <c r="R19" s="404"/>
      <c r="AB19" s="44"/>
      <c r="AC19" s="107"/>
      <c r="AD19" s="107"/>
      <c r="AE19" s="107"/>
      <c r="AF19" s="107"/>
      <c r="AG19" s="107"/>
      <c r="AH19" s="107"/>
      <c r="AI19" s="107"/>
      <c r="AJ19" s="107"/>
      <c r="AK19" s="111"/>
      <c r="AL19" s="28"/>
    </row>
    <row r="20" spans="1:38" ht="61.9" customHeight="1" x14ac:dyDescent="0.25">
      <c r="A20" s="420"/>
      <c r="B20" s="420"/>
      <c r="C20" s="422"/>
      <c r="D20" s="424"/>
      <c r="E20" s="426"/>
      <c r="F20" s="151" t="s">
        <v>216</v>
      </c>
      <c r="G20" s="147" t="s">
        <v>262</v>
      </c>
      <c r="H20" s="147" t="s">
        <v>103</v>
      </c>
      <c r="I20" s="106" t="s">
        <v>80</v>
      </c>
      <c r="J20" s="194">
        <v>7.53</v>
      </c>
      <c r="K20" s="428"/>
      <c r="L20" s="431"/>
      <c r="M20" s="431"/>
      <c r="N20" s="95" t="str">
        <f t="shared" si="0"/>
        <v>VÁLIDO</v>
      </c>
      <c r="O20" s="46"/>
      <c r="P20" s="82"/>
      <c r="Q20" s="404"/>
      <c r="R20" s="404"/>
      <c r="T20" s="280"/>
      <c r="U20" s="280"/>
      <c r="V20" s="280"/>
      <c r="W20" s="280"/>
      <c r="X20" s="280"/>
      <c r="Y20" s="295"/>
      <c r="Z20" s="295"/>
      <c r="AB20" s="44"/>
      <c r="AC20" s="107"/>
      <c r="AD20" s="107"/>
      <c r="AE20" s="107"/>
      <c r="AF20" s="107"/>
      <c r="AG20" s="107"/>
      <c r="AH20" s="107"/>
      <c r="AI20" s="107"/>
      <c r="AJ20" s="107"/>
      <c r="AK20" s="111"/>
      <c r="AL20" s="28"/>
    </row>
    <row r="21" spans="1:38" s="20" customFormat="1" ht="21.75" customHeight="1" thickBot="1" x14ac:dyDescent="0.3">
      <c r="A21" s="395">
        <v>3.72</v>
      </c>
      <c r="B21" s="396"/>
      <c r="C21" s="396"/>
      <c r="D21" s="396"/>
      <c r="E21" s="396"/>
      <c r="F21" s="396"/>
      <c r="G21" s="396"/>
      <c r="H21" s="396"/>
      <c r="I21" s="396"/>
      <c r="J21" s="396"/>
      <c r="K21" s="396"/>
      <c r="L21" s="396"/>
      <c r="M21" s="396"/>
      <c r="N21" s="396"/>
      <c r="O21" s="396"/>
      <c r="P21" s="396"/>
      <c r="Q21" s="396"/>
      <c r="R21" s="87"/>
      <c r="V21" s="40"/>
      <c r="AB21" s="433"/>
      <c r="AC21" s="433"/>
      <c r="AD21" s="433"/>
      <c r="AE21" s="433"/>
      <c r="AF21" s="433"/>
      <c r="AG21" s="433"/>
      <c r="AH21" s="433"/>
      <c r="AI21" s="433"/>
      <c r="AJ21" s="433"/>
      <c r="AK21" s="433"/>
      <c r="AL21" s="91"/>
    </row>
    <row r="22" spans="1:38" ht="72" customHeight="1" x14ac:dyDescent="0.25">
      <c r="A22" s="419">
        <v>39</v>
      </c>
      <c r="B22" s="419"/>
      <c r="C22" s="421" t="s">
        <v>263</v>
      </c>
      <c r="D22" s="423" t="s">
        <v>81</v>
      </c>
      <c r="E22" s="425">
        <v>169</v>
      </c>
      <c r="F22" s="139" t="s">
        <v>91</v>
      </c>
      <c r="G22" s="140" t="s">
        <v>85</v>
      </c>
      <c r="H22" s="146" t="s">
        <v>511</v>
      </c>
      <c r="I22" s="106" t="s">
        <v>79</v>
      </c>
      <c r="J22" s="187">
        <v>2.4500000000000002</v>
      </c>
      <c r="K22" s="427">
        <f>AVERAGE(J22:J26)</f>
        <v>3.4300000000000006</v>
      </c>
      <c r="L22" s="430">
        <f>K22*1.25</f>
        <v>4.2875000000000005</v>
      </c>
      <c r="M22" s="430">
        <f>K22*0.75</f>
        <v>2.5725000000000007</v>
      </c>
      <c r="N22" s="57" t="str">
        <f>IF(J22&gt;L$22,"EXCESSIVAMENTE ELEVADO",IF(J22&lt;M$22,"INEXEQUÍVEL","VÁLIDO"))</f>
        <v>INEXEQUÍVEL</v>
      </c>
      <c r="O22" s="354">
        <f>J22/K22</f>
        <v>0.71428571428571419</v>
      </c>
      <c r="P22" s="352" t="s">
        <v>72</v>
      </c>
      <c r="Q22" s="403">
        <f>TRUNC(AVERAGE(J22:J26),2)</f>
        <v>3.43</v>
      </c>
      <c r="R22" s="403">
        <f>Q22*E22</f>
        <v>579.67000000000007</v>
      </c>
      <c r="T22" s="400" t="s">
        <v>62</v>
      </c>
      <c r="U22" s="401"/>
      <c r="V22" s="401"/>
      <c r="W22" s="401"/>
      <c r="X22" s="402"/>
      <c r="Y22" s="398" t="s">
        <v>66</v>
      </c>
      <c r="Z22" s="399"/>
    </row>
    <row r="23" spans="1:38" ht="72" customHeight="1" x14ac:dyDescent="0.25">
      <c r="A23" s="420"/>
      <c r="B23" s="420"/>
      <c r="C23" s="422"/>
      <c r="D23" s="424"/>
      <c r="E23" s="426"/>
      <c r="F23" s="153" t="s">
        <v>216</v>
      </c>
      <c r="G23" s="147" t="s">
        <v>262</v>
      </c>
      <c r="H23" s="155" t="s">
        <v>103</v>
      </c>
      <c r="I23" s="106" t="s">
        <v>80</v>
      </c>
      <c r="J23" s="162">
        <v>3.43</v>
      </c>
      <c r="K23" s="428"/>
      <c r="L23" s="431"/>
      <c r="M23" s="431"/>
      <c r="N23" s="57" t="str">
        <f>IF(J23&gt;L$22,"EXCESSIVAMENTE ELEVADO",IF(J23&lt;M$22,"INEXEQUÍVEL","VÁLIDO"))</f>
        <v>VÁLIDO</v>
      </c>
      <c r="O23" s="46"/>
      <c r="P23" s="118"/>
      <c r="Q23" s="404"/>
      <c r="R23" s="404"/>
      <c r="T23" s="74" t="s">
        <v>4</v>
      </c>
      <c r="U23" s="75" t="s">
        <v>63</v>
      </c>
      <c r="V23" s="76" t="s">
        <v>64</v>
      </c>
      <c r="W23" s="75" t="s">
        <v>65</v>
      </c>
      <c r="X23" s="77" t="s">
        <v>15</v>
      </c>
      <c r="Y23" s="78">
        <v>0.25</v>
      </c>
      <c r="Z23" s="79">
        <v>0.75</v>
      </c>
    </row>
    <row r="24" spans="1:38" ht="72" customHeight="1" thickBot="1" x14ac:dyDescent="0.3">
      <c r="A24" s="420"/>
      <c r="B24" s="420"/>
      <c r="C24" s="422"/>
      <c r="D24" s="424"/>
      <c r="E24" s="426"/>
      <c r="F24" s="153" t="s">
        <v>447</v>
      </c>
      <c r="G24" s="264" t="s">
        <v>133</v>
      </c>
      <c r="H24" s="154" t="s">
        <v>448</v>
      </c>
      <c r="I24" s="106" t="s">
        <v>80</v>
      </c>
      <c r="J24" s="297">
        <v>3.56</v>
      </c>
      <c r="K24" s="428"/>
      <c r="L24" s="431"/>
      <c r="M24" s="431"/>
      <c r="N24" s="57" t="str">
        <f>IF(J24&gt;L$22,"EXCESSIVAMENTE ELEVADO",IF(J24&lt;M$22,"INEXEQUÍVEL","VÁLIDO"))</f>
        <v>VÁLIDO</v>
      </c>
      <c r="O24" s="46"/>
      <c r="P24" s="118"/>
      <c r="Q24" s="404"/>
      <c r="R24" s="404"/>
      <c r="T24" s="276">
        <f>AVERAGE(J22:J26)</f>
        <v>3.4300000000000006</v>
      </c>
      <c r="U24" s="277">
        <f>_xlfn.STDEV.S(J22:J26)</f>
        <v>0.58630196997792572</v>
      </c>
      <c r="V24" s="69">
        <f>U24/T24</f>
        <v>0.17093351894400163</v>
      </c>
      <c r="W24" s="70" t="str">
        <f>IF(V24&gt;25,"MEDIANA;","MÉDIA")</f>
        <v>MÉDIA</v>
      </c>
      <c r="X24" s="71">
        <f>MIN(J23:J26)</f>
        <v>3.43</v>
      </c>
      <c r="Y24" s="80" t="s">
        <v>70</v>
      </c>
      <c r="Z24" s="291" t="s">
        <v>71</v>
      </c>
    </row>
    <row r="25" spans="1:38" ht="72" customHeight="1" x14ac:dyDescent="0.25">
      <c r="A25" s="420"/>
      <c r="B25" s="420"/>
      <c r="C25" s="422"/>
      <c r="D25" s="424"/>
      <c r="E25" s="426"/>
      <c r="F25" s="153" t="s">
        <v>425</v>
      </c>
      <c r="G25" s="105" t="s">
        <v>133</v>
      </c>
      <c r="H25" s="102" t="s">
        <v>402</v>
      </c>
      <c r="I25" s="106" t="s">
        <v>403</v>
      </c>
      <c r="J25" s="112">
        <v>3.72</v>
      </c>
      <c r="K25" s="428"/>
      <c r="L25" s="431"/>
      <c r="M25" s="431"/>
      <c r="N25" s="57" t="str">
        <f>IF(J25&gt;L$22,"EXCESSIVAMENTE ELEVADO",IF(J25&lt;M$22,"INEXEQUÍVEL","VÁLIDO"))</f>
        <v>VÁLIDO</v>
      </c>
      <c r="O25" s="46"/>
      <c r="P25" s="118"/>
      <c r="Q25" s="404"/>
      <c r="R25" s="404"/>
      <c r="T25" s="281"/>
      <c r="U25" s="281"/>
      <c r="V25" s="292"/>
      <c r="W25" s="280"/>
      <c r="X25" s="280"/>
      <c r="Y25" s="298"/>
      <c r="Z25" s="300"/>
    </row>
    <row r="26" spans="1:38" ht="90" customHeight="1" x14ac:dyDescent="0.25">
      <c r="A26" s="420"/>
      <c r="B26" s="420"/>
      <c r="C26" s="422"/>
      <c r="D26" s="424"/>
      <c r="E26" s="426"/>
      <c r="F26" s="170" t="s">
        <v>251</v>
      </c>
      <c r="G26" s="159" t="s">
        <v>191</v>
      </c>
      <c r="H26" s="154" t="s">
        <v>252</v>
      </c>
      <c r="I26" s="106" t="s">
        <v>79</v>
      </c>
      <c r="J26" s="265">
        <v>3.99</v>
      </c>
      <c r="K26" s="428"/>
      <c r="L26" s="431"/>
      <c r="M26" s="431"/>
      <c r="N26" s="57" t="str">
        <f t="shared" ref="N26" si="1">IF(J26&gt;L$22,"EXCESSIVAMENTE ELEVADO",IF(J26&lt;M$22,"INEXEQUÍVEL","VÁLIDO"))</f>
        <v>VÁLIDO</v>
      </c>
      <c r="O26" s="83"/>
      <c r="P26" s="82"/>
      <c r="Q26" s="404"/>
      <c r="R26" s="404"/>
    </row>
    <row r="27" spans="1:38" s="20" customFormat="1" ht="21.75" customHeight="1" thickBot="1" x14ac:dyDescent="0.3">
      <c r="A27" s="395"/>
      <c r="B27" s="396"/>
      <c r="C27" s="396"/>
      <c r="D27" s="396"/>
      <c r="E27" s="396"/>
      <c r="F27" s="396"/>
      <c r="G27" s="396"/>
      <c r="H27" s="396"/>
      <c r="I27" s="396"/>
      <c r="J27" s="396"/>
      <c r="K27" s="396"/>
      <c r="L27" s="396"/>
      <c r="M27" s="396"/>
      <c r="N27" s="396"/>
      <c r="O27" s="396"/>
      <c r="P27" s="396"/>
      <c r="Q27" s="396"/>
      <c r="R27" s="87"/>
      <c r="V27" s="40"/>
    </row>
    <row r="28" spans="1:38" ht="65.25" customHeight="1" x14ac:dyDescent="0.25">
      <c r="A28" s="419">
        <v>40</v>
      </c>
      <c r="B28" s="419"/>
      <c r="C28" s="421" t="s">
        <v>264</v>
      </c>
      <c r="D28" s="423" t="s">
        <v>109</v>
      </c>
      <c r="E28" s="425">
        <v>305</v>
      </c>
      <c r="F28" s="156" t="s">
        <v>216</v>
      </c>
      <c r="G28" s="150" t="s">
        <v>262</v>
      </c>
      <c r="H28" s="150" t="s">
        <v>103</v>
      </c>
      <c r="I28" s="106" t="s">
        <v>80</v>
      </c>
      <c r="J28" s="187">
        <v>2.2799999999999998</v>
      </c>
      <c r="K28" s="427">
        <f>AVERAGE(J28:J33)</f>
        <v>2.9016666666666668</v>
      </c>
      <c r="L28" s="430">
        <f>K28*1.25</f>
        <v>3.6270833333333337</v>
      </c>
      <c r="M28" s="430">
        <f>K28*0.75</f>
        <v>2.17625</v>
      </c>
      <c r="N28" s="54" t="str">
        <f t="shared" ref="N28:N32" si="2">IF(J28&gt;L$28,"EXCESSIVAMENTE ELEVADO",IF(J28&lt;M$28,"INEXEQUÍVEL","VÁLIDO"))</f>
        <v>VÁLIDO</v>
      </c>
      <c r="O28" s="52"/>
      <c r="P28" s="55"/>
      <c r="Q28" s="403">
        <f>TRUNC(AVERAGE(J28:J32),2)</f>
        <v>2.59</v>
      </c>
      <c r="R28" s="403">
        <f>Q28*E28</f>
        <v>789.94999999999993</v>
      </c>
    </row>
    <row r="29" spans="1:38" ht="50.45" customHeight="1" thickBot="1" x14ac:dyDescent="0.3">
      <c r="A29" s="420"/>
      <c r="B29" s="420"/>
      <c r="C29" s="422"/>
      <c r="D29" s="424"/>
      <c r="E29" s="426"/>
      <c r="F29" s="174" t="s">
        <v>91</v>
      </c>
      <c r="G29" s="211" t="s">
        <v>85</v>
      </c>
      <c r="H29" s="146" t="s">
        <v>511</v>
      </c>
      <c r="I29" s="106" t="s">
        <v>79</v>
      </c>
      <c r="J29" s="162">
        <v>2.4</v>
      </c>
      <c r="K29" s="428"/>
      <c r="L29" s="431"/>
      <c r="M29" s="431"/>
      <c r="N29" s="54" t="str">
        <f t="shared" si="2"/>
        <v>VÁLIDO</v>
      </c>
      <c r="O29" s="52"/>
      <c r="P29" s="55"/>
      <c r="Q29" s="404"/>
      <c r="R29" s="404"/>
    </row>
    <row r="30" spans="1:38" ht="61.15" customHeight="1" thickBot="1" x14ac:dyDescent="0.3">
      <c r="A30" s="420"/>
      <c r="B30" s="420"/>
      <c r="C30" s="422"/>
      <c r="D30" s="424"/>
      <c r="E30" s="426"/>
      <c r="F30" s="151" t="s">
        <v>450</v>
      </c>
      <c r="G30" s="105" t="s">
        <v>133</v>
      </c>
      <c r="H30" s="155" t="s">
        <v>449</v>
      </c>
      <c r="I30" s="106" t="s">
        <v>80</v>
      </c>
      <c r="J30" s="194">
        <v>2.5</v>
      </c>
      <c r="K30" s="428"/>
      <c r="L30" s="431"/>
      <c r="M30" s="431"/>
      <c r="N30" s="54" t="str">
        <f t="shared" si="2"/>
        <v>VÁLIDO</v>
      </c>
      <c r="O30" s="83"/>
      <c r="P30" s="82"/>
      <c r="Q30" s="404"/>
      <c r="R30" s="404"/>
      <c r="S30" s="115"/>
      <c r="T30" s="400" t="s">
        <v>62</v>
      </c>
      <c r="U30" s="401"/>
      <c r="V30" s="401"/>
      <c r="W30" s="401"/>
      <c r="X30" s="402"/>
    </row>
    <row r="31" spans="1:38" ht="61.15" customHeight="1" x14ac:dyDescent="0.25">
      <c r="A31" s="420"/>
      <c r="B31" s="420"/>
      <c r="C31" s="422"/>
      <c r="D31" s="424"/>
      <c r="E31" s="426"/>
      <c r="F31" s="182" t="s">
        <v>203</v>
      </c>
      <c r="G31" s="361" t="s">
        <v>133</v>
      </c>
      <c r="H31" s="192" t="s">
        <v>424</v>
      </c>
      <c r="I31" s="104" t="s">
        <v>403</v>
      </c>
      <c r="J31" s="194">
        <v>2.78</v>
      </c>
      <c r="K31" s="428"/>
      <c r="L31" s="431"/>
      <c r="M31" s="431"/>
      <c r="N31" s="54" t="str">
        <f t="shared" si="2"/>
        <v>VÁLIDO</v>
      </c>
      <c r="O31" s="96"/>
      <c r="P31" s="97"/>
      <c r="Q31" s="404"/>
      <c r="R31" s="404"/>
      <c r="S31" s="115"/>
      <c r="T31" s="74" t="s">
        <v>4</v>
      </c>
      <c r="U31" s="75" t="s">
        <v>63</v>
      </c>
      <c r="V31" s="76" t="s">
        <v>64</v>
      </c>
      <c r="W31" s="75" t="s">
        <v>65</v>
      </c>
      <c r="X31" s="77" t="s">
        <v>15</v>
      </c>
      <c r="Y31" s="121" t="s">
        <v>66</v>
      </c>
      <c r="Z31" s="122"/>
    </row>
    <row r="32" spans="1:38" ht="61.15" customHeight="1" thickBot="1" x14ac:dyDescent="0.3">
      <c r="A32" s="420"/>
      <c r="B32" s="420"/>
      <c r="C32" s="422"/>
      <c r="D32" s="424"/>
      <c r="E32" s="426"/>
      <c r="F32" s="151" t="s">
        <v>451</v>
      </c>
      <c r="G32" s="105" t="s">
        <v>133</v>
      </c>
      <c r="H32" s="155" t="s">
        <v>452</v>
      </c>
      <c r="I32" s="106" t="s">
        <v>80</v>
      </c>
      <c r="J32" s="112">
        <v>3</v>
      </c>
      <c r="K32" s="428"/>
      <c r="L32" s="431"/>
      <c r="M32" s="431"/>
      <c r="N32" s="54" t="str">
        <f t="shared" si="2"/>
        <v>VÁLIDO</v>
      </c>
      <c r="O32" s="96"/>
      <c r="P32" s="97"/>
      <c r="Q32" s="404"/>
      <c r="R32" s="404"/>
      <c r="S32" s="115"/>
      <c r="T32" s="67">
        <f>AVERAGE(J28:J32)</f>
        <v>2.5919999999999996</v>
      </c>
      <c r="U32" s="68">
        <f>_xlfn.STDEV.S(J28:J32)</f>
        <v>0.29346209295239661</v>
      </c>
      <c r="V32" s="69">
        <f>U32/T32</f>
        <v>0.11321840005879501</v>
      </c>
      <c r="W32" s="70" t="str">
        <f>IF(V32&gt;25,"MEDIANA;","MÉDIA")</f>
        <v>MÉDIA</v>
      </c>
      <c r="X32" s="71">
        <f>MIN(J28:J32)</f>
        <v>2.2799999999999998</v>
      </c>
      <c r="Y32" s="78">
        <v>0.25</v>
      </c>
      <c r="Z32" s="79">
        <v>0.75</v>
      </c>
    </row>
    <row r="33" spans="1:26" ht="61.15" customHeight="1" thickBot="1" x14ac:dyDescent="0.3">
      <c r="A33" s="420"/>
      <c r="B33" s="420"/>
      <c r="C33" s="422"/>
      <c r="D33" s="424"/>
      <c r="E33" s="426"/>
      <c r="F33" s="388" t="s">
        <v>217</v>
      </c>
      <c r="G33" s="385" t="s">
        <v>218</v>
      </c>
      <c r="H33" s="385" t="s">
        <v>211</v>
      </c>
      <c r="I33" s="106" t="s">
        <v>80</v>
      </c>
      <c r="J33" s="197">
        <v>4.45</v>
      </c>
      <c r="K33" s="428"/>
      <c r="L33" s="431"/>
      <c r="M33" s="431"/>
      <c r="N33" s="54" t="str">
        <f>IF(J33&gt;L$28,"EXCESSIVAMENTE ELEVADO",IF(J33&lt;M$28,"INEXEQUÍVEL","VÁLIDO"))</f>
        <v>EXCESSIVAMENTE ELEVADO</v>
      </c>
      <c r="O33" s="325">
        <f>(J33-K28)/K28</f>
        <v>0.53360137851809297</v>
      </c>
      <c r="P33" s="366" t="s">
        <v>538</v>
      </c>
      <c r="Q33" s="404"/>
      <c r="R33" s="404"/>
      <c r="S33" s="115"/>
    </row>
    <row r="34" spans="1:26" s="20" customFormat="1" ht="21.75" customHeight="1" thickBot="1" x14ac:dyDescent="0.3">
      <c r="A34" s="395" t="s">
        <v>68</v>
      </c>
      <c r="B34" s="396"/>
      <c r="C34" s="396"/>
      <c r="D34" s="396"/>
      <c r="E34" s="396"/>
      <c r="F34" s="396"/>
      <c r="G34" s="396"/>
      <c r="H34" s="396"/>
      <c r="I34" s="396"/>
      <c r="J34" s="396"/>
      <c r="K34" s="396"/>
      <c r="L34" s="396"/>
      <c r="M34" s="396"/>
      <c r="N34" s="396"/>
      <c r="O34" s="396"/>
      <c r="P34" s="396"/>
      <c r="Q34" s="396"/>
      <c r="R34" s="87"/>
      <c r="V34" s="40"/>
    </row>
    <row r="35" spans="1:26" ht="58.9" customHeight="1" thickBot="1" x14ac:dyDescent="0.3">
      <c r="A35" s="419">
        <v>41</v>
      </c>
      <c r="B35" s="419"/>
      <c r="C35" s="421" t="s">
        <v>265</v>
      </c>
      <c r="D35" s="423" t="s">
        <v>109</v>
      </c>
      <c r="E35" s="425">
        <v>143</v>
      </c>
      <c r="F35" s="139" t="s">
        <v>91</v>
      </c>
      <c r="G35" s="140" t="s">
        <v>85</v>
      </c>
      <c r="H35" s="146" t="s">
        <v>511</v>
      </c>
      <c r="I35" s="106" t="s">
        <v>79</v>
      </c>
      <c r="J35" s="193">
        <v>5.21</v>
      </c>
      <c r="K35" s="427">
        <f>AVERAGE(J35:J40)</f>
        <v>6.6783333333333337</v>
      </c>
      <c r="L35" s="430">
        <f>K35*1.25</f>
        <v>8.3479166666666664</v>
      </c>
      <c r="M35" s="430">
        <f>K35*0.75</f>
        <v>5.00875</v>
      </c>
      <c r="N35" s="54" t="str">
        <f>IF(J35&gt;L$35,"EXCESSIVAMENTE ELEVADO",IF(J35&lt;M$35,"INEXEQUÍVEL","VÁLIDO"))</f>
        <v>VÁLIDO</v>
      </c>
      <c r="O35" s="52"/>
      <c r="P35" s="55"/>
      <c r="Q35" s="403">
        <f>TRUNC(AVERAGE(J35:J40),2)</f>
        <v>6.67</v>
      </c>
      <c r="R35" s="403">
        <f>Q35*E35</f>
        <v>953.81</v>
      </c>
    </row>
    <row r="36" spans="1:26" ht="58.9" customHeight="1" x14ac:dyDescent="0.25">
      <c r="A36" s="420"/>
      <c r="B36" s="420"/>
      <c r="C36" s="422"/>
      <c r="D36" s="424"/>
      <c r="E36" s="426"/>
      <c r="F36" s="214" t="s">
        <v>453</v>
      </c>
      <c r="G36" s="105" t="s">
        <v>133</v>
      </c>
      <c r="H36" s="154" t="s">
        <v>454</v>
      </c>
      <c r="I36" s="104" t="s">
        <v>80</v>
      </c>
      <c r="J36" s="100">
        <v>6.5</v>
      </c>
      <c r="K36" s="428"/>
      <c r="L36" s="431"/>
      <c r="M36" s="431"/>
      <c r="N36" s="54" t="str">
        <f>IF(J36&gt;L$35,"EXCESSIVAMENTE ELEVADO",IF(J36&lt;M$35,"INEXEQUÍVEL","VÁLIDO"))</f>
        <v>VÁLIDO</v>
      </c>
      <c r="O36" s="52"/>
      <c r="P36" s="55"/>
      <c r="Q36" s="404"/>
      <c r="R36" s="404"/>
      <c r="T36" s="269" t="s">
        <v>62</v>
      </c>
      <c r="U36" s="270"/>
      <c r="V36" s="270"/>
      <c r="W36" s="270"/>
      <c r="X36" s="271"/>
      <c r="Y36" s="272" t="s">
        <v>66</v>
      </c>
      <c r="Z36" s="273"/>
    </row>
    <row r="37" spans="1:26" ht="58.9" customHeight="1" thickBot="1" x14ac:dyDescent="0.3">
      <c r="A37" s="420"/>
      <c r="B37" s="420"/>
      <c r="C37" s="422"/>
      <c r="D37" s="424"/>
      <c r="E37" s="426"/>
      <c r="F37" s="214" t="s">
        <v>457</v>
      </c>
      <c r="G37" s="105" t="s">
        <v>133</v>
      </c>
      <c r="H37" s="154" t="s">
        <v>458</v>
      </c>
      <c r="I37" s="106" t="s">
        <v>80</v>
      </c>
      <c r="J37" s="112">
        <v>6.5</v>
      </c>
      <c r="K37" s="428"/>
      <c r="L37" s="431"/>
      <c r="M37" s="431"/>
      <c r="N37" s="54" t="str">
        <f t="shared" ref="N37:N40" si="3">IF(J37&gt;L$35,"EXCESSIVAMENTE ELEVADO",IF(J37&lt;M$35,"INEXEQUÍVEL","VÁLIDO"))</f>
        <v>VÁLIDO</v>
      </c>
      <c r="O37" s="83"/>
      <c r="P37" s="82"/>
      <c r="Q37" s="404"/>
      <c r="R37" s="404"/>
      <c r="T37" s="74" t="s">
        <v>4</v>
      </c>
      <c r="U37" s="75" t="s">
        <v>63</v>
      </c>
      <c r="V37" s="76" t="s">
        <v>64</v>
      </c>
      <c r="W37" s="75" t="s">
        <v>65</v>
      </c>
      <c r="X37" s="77" t="s">
        <v>15</v>
      </c>
      <c r="Y37" s="119">
        <v>0.25</v>
      </c>
      <c r="Z37" s="120">
        <v>0.75</v>
      </c>
    </row>
    <row r="38" spans="1:26" ht="58.9" customHeight="1" thickBot="1" x14ac:dyDescent="0.3">
      <c r="A38" s="420"/>
      <c r="B38" s="420"/>
      <c r="C38" s="422"/>
      <c r="D38" s="424"/>
      <c r="E38" s="426"/>
      <c r="F38" s="214" t="s">
        <v>455</v>
      </c>
      <c r="G38" s="105" t="s">
        <v>133</v>
      </c>
      <c r="H38" s="154" t="s">
        <v>456</v>
      </c>
      <c r="I38" s="106" t="s">
        <v>79</v>
      </c>
      <c r="J38" s="112">
        <v>6.9</v>
      </c>
      <c r="K38" s="428"/>
      <c r="L38" s="431"/>
      <c r="M38" s="431"/>
      <c r="N38" s="54" t="str">
        <f t="shared" si="3"/>
        <v>VÁLIDO</v>
      </c>
      <c r="O38" s="83"/>
      <c r="P38" s="82"/>
      <c r="Q38" s="404"/>
      <c r="R38" s="404"/>
      <c r="T38" s="67">
        <f>AVERAGE(J35:J40)</f>
        <v>6.6783333333333337</v>
      </c>
      <c r="U38" s="68">
        <f>_xlfn.STDEV.S(J35:J40)</f>
        <v>0.85450375462409223</v>
      </c>
      <c r="V38" s="69">
        <f>U38/T38</f>
        <v>0.12795164780994642</v>
      </c>
      <c r="W38" s="70" t="str">
        <f>IF(V38&gt;25,"MEDIANA;","MÉDIA")</f>
        <v>MÉDIA</v>
      </c>
      <c r="X38" s="71">
        <f>MIN(J35:J40)</f>
        <v>5.21</v>
      </c>
      <c r="Y38" s="80" t="s">
        <v>70</v>
      </c>
      <c r="Z38" s="81" t="s">
        <v>71</v>
      </c>
    </row>
    <row r="39" spans="1:26" ht="58.9" customHeight="1" x14ac:dyDescent="0.25">
      <c r="A39" s="420"/>
      <c r="B39" s="420"/>
      <c r="C39" s="422"/>
      <c r="D39" s="424"/>
      <c r="E39" s="426"/>
      <c r="F39" s="153" t="s">
        <v>216</v>
      </c>
      <c r="G39" s="155" t="s">
        <v>262</v>
      </c>
      <c r="H39" s="147" t="s">
        <v>103</v>
      </c>
      <c r="I39" s="106" t="s">
        <v>80</v>
      </c>
      <c r="J39" s="189">
        <v>7.26</v>
      </c>
      <c r="K39" s="428"/>
      <c r="L39" s="431"/>
      <c r="M39" s="431"/>
      <c r="N39" s="54" t="str">
        <f t="shared" si="3"/>
        <v>VÁLIDO</v>
      </c>
      <c r="O39" s="83"/>
      <c r="P39" s="82"/>
      <c r="Q39" s="404"/>
      <c r="R39" s="404"/>
    </row>
    <row r="40" spans="1:26" ht="78.75" customHeight="1" x14ac:dyDescent="0.25">
      <c r="A40" s="420"/>
      <c r="B40" s="420"/>
      <c r="C40" s="422"/>
      <c r="D40" s="424"/>
      <c r="E40" s="426"/>
      <c r="F40" s="214" t="s">
        <v>217</v>
      </c>
      <c r="G40" s="154" t="s">
        <v>218</v>
      </c>
      <c r="H40" s="154" t="s">
        <v>211</v>
      </c>
      <c r="I40" s="106" t="s">
        <v>80</v>
      </c>
      <c r="J40" s="148">
        <v>7.7</v>
      </c>
      <c r="K40" s="429"/>
      <c r="L40" s="432"/>
      <c r="M40" s="432"/>
      <c r="N40" s="54" t="str">
        <f t="shared" si="3"/>
        <v>VÁLIDO</v>
      </c>
      <c r="O40" s="83"/>
      <c r="P40" s="82"/>
      <c r="Q40" s="405"/>
      <c r="R40" s="405"/>
    </row>
    <row r="41" spans="1:26" s="20" customFormat="1" ht="21.75" customHeight="1" thickBot="1" x14ac:dyDescent="0.3">
      <c r="A41" s="440"/>
      <c r="B41" s="441"/>
      <c r="C41" s="441"/>
      <c r="D41" s="441"/>
      <c r="E41" s="441"/>
      <c r="F41" s="441"/>
      <c r="G41" s="441"/>
      <c r="H41" s="441"/>
      <c r="I41" s="441"/>
      <c r="J41" s="441"/>
      <c r="K41" s="441"/>
      <c r="L41" s="441"/>
      <c r="M41" s="441"/>
      <c r="N41" s="441"/>
      <c r="O41" s="441"/>
      <c r="P41" s="441"/>
      <c r="Q41" s="441"/>
      <c r="R41" s="441"/>
      <c r="V41" s="40"/>
    </row>
    <row r="42" spans="1:26" ht="54" customHeight="1" thickBot="1" x14ac:dyDescent="0.3">
      <c r="A42" s="419">
        <v>42</v>
      </c>
      <c r="B42" s="419"/>
      <c r="C42" s="421" t="s">
        <v>266</v>
      </c>
      <c r="D42" s="423" t="s">
        <v>109</v>
      </c>
      <c r="E42" s="425">
        <v>193</v>
      </c>
      <c r="F42" s="139" t="s">
        <v>91</v>
      </c>
      <c r="G42" s="140" t="s">
        <v>85</v>
      </c>
      <c r="H42" s="146" t="s">
        <v>511</v>
      </c>
      <c r="I42" s="106" t="s">
        <v>79</v>
      </c>
      <c r="J42" s="188">
        <v>4.16</v>
      </c>
      <c r="K42" s="427">
        <f>AVERAGE(J42:J46)</f>
        <v>6.508</v>
      </c>
      <c r="L42" s="430">
        <f>K42*1.25</f>
        <v>8.1349999999999998</v>
      </c>
      <c r="M42" s="430">
        <f>K42*0.75</f>
        <v>4.8810000000000002</v>
      </c>
      <c r="N42" s="54" t="str">
        <f>IF(J42&gt;L$42,"EXCESSIVAMENTE ELEVADO",IF(J42&lt;M$42,"INEXEQUÍVEL","VÁLIDO"))</f>
        <v>INEXEQUÍVEL</v>
      </c>
      <c r="O42" s="355">
        <f>J42/K42</f>
        <v>0.63921327596803934</v>
      </c>
      <c r="P42" s="353" t="s">
        <v>72</v>
      </c>
      <c r="Q42" s="403">
        <f>TRUNC(AVERAGE(J43:J45),2)</f>
        <v>6.16</v>
      </c>
      <c r="R42" s="403">
        <f>Q42*E42</f>
        <v>1188.8800000000001</v>
      </c>
    </row>
    <row r="43" spans="1:26" ht="54" customHeight="1" x14ac:dyDescent="0.25">
      <c r="A43" s="420"/>
      <c r="B43" s="420"/>
      <c r="C43" s="422"/>
      <c r="D43" s="424"/>
      <c r="E43" s="426"/>
      <c r="F43" s="174" t="s">
        <v>513</v>
      </c>
      <c r="G43" s="184" t="s">
        <v>267</v>
      </c>
      <c r="H43" s="186" t="s">
        <v>402</v>
      </c>
      <c r="I43" s="104" t="s">
        <v>403</v>
      </c>
      <c r="J43" s="193">
        <v>5.71</v>
      </c>
      <c r="K43" s="428"/>
      <c r="L43" s="431"/>
      <c r="M43" s="431"/>
      <c r="N43" s="54" t="str">
        <f t="shared" ref="N43:N46" si="4">IF(J43&gt;L$42,"EXCESSIVAMENTE ELEVADO",IF(J43&lt;M$42,"INEXEQUÍVEL","VÁLIDO"))</f>
        <v>VÁLIDO</v>
      </c>
      <c r="O43" s="83"/>
      <c r="P43" s="82"/>
      <c r="Q43" s="404"/>
      <c r="R43" s="404"/>
      <c r="T43" s="400" t="s">
        <v>62</v>
      </c>
      <c r="U43" s="401"/>
      <c r="V43" s="401"/>
      <c r="W43" s="401"/>
      <c r="X43" s="402"/>
      <c r="Y43" s="398" t="s">
        <v>66</v>
      </c>
      <c r="Z43" s="399"/>
    </row>
    <row r="44" spans="1:26" ht="60" customHeight="1" x14ac:dyDescent="0.25">
      <c r="A44" s="420"/>
      <c r="B44" s="420"/>
      <c r="C44" s="422"/>
      <c r="D44" s="424"/>
      <c r="E44" s="426"/>
      <c r="F44" s="153" t="s">
        <v>268</v>
      </c>
      <c r="G44" s="105" t="s">
        <v>133</v>
      </c>
      <c r="H44" s="186" t="s">
        <v>402</v>
      </c>
      <c r="I44" s="106" t="s">
        <v>403</v>
      </c>
      <c r="J44" s="193">
        <v>6</v>
      </c>
      <c r="K44" s="428"/>
      <c r="L44" s="431"/>
      <c r="M44" s="431"/>
      <c r="N44" s="54" t="str">
        <f t="shared" si="4"/>
        <v>VÁLIDO</v>
      </c>
      <c r="O44" s="83"/>
      <c r="P44" s="82"/>
      <c r="Q44" s="404"/>
      <c r="R44" s="404"/>
      <c r="T44" s="74" t="s">
        <v>4</v>
      </c>
      <c r="U44" s="75" t="s">
        <v>63</v>
      </c>
      <c r="V44" s="76" t="s">
        <v>64</v>
      </c>
      <c r="W44" s="75" t="s">
        <v>65</v>
      </c>
      <c r="X44" s="77" t="s">
        <v>15</v>
      </c>
      <c r="Y44" s="78">
        <v>0.25</v>
      </c>
      <c r="Z44" s="79">
        <v>0.75</v>
      </c>
    </row>
    <row r="45" spans="1:26" ht="60" customHeight="1" thickBot="1" x14ac:dyDescent="0.3">
      <c r="A45" s="420"/>
      <c r="B45" s="420"/>
      <c r="C45" s="422"/>
      <c r="D45" s="424"/>
      <c r="E45" s="426"/>
      <c r="F45" s="153" t="s">
        <v>216</v>
      </c>
      <c r="G45" s="147" t="s">
        <v>262</v>
      </c>
      <c r="H45" s="147" t="s">
        <v>103</v>
      </c>
      <c r="I45" s="106" t="s">
        <v>80</v>
      </c>
      <c r="J45" s="189">
        <v>6.77</v>
      </c>
      <c r="K45" s="428"/>
      <c r="L45" s="431"/>
      <c r="M45" s="431"/>
      <c r="N45" s="54" t="str">
        <f t="shared" si="4"/>
        <v>VÁLIDO</v>
      </c>
      <c r="O45" s="83"/>
      <c r="P45" s="82"/>
      <c r="Q45" s="404"/>
      <c r="R45" s="404"/>
      <c r="T45" s="67">
        <f>AVERAGE(J43:J45)</f>
        <v>6.16</v>
      </c>
      <c r="U45" s="68">
        <f>_xlfn.STDEV.S(J43:J45)</f>
        <v>0.54781383699209329</v>
      </c>
      <c r="V45" s="69">
        <f>U45/T45</f>
        <v>8.8930817693521638E-2</v>
      </c>
      <c r="W45" s="70" t="str">
        <f>IF(V45&gt;25,"MEDIANA;","MÉDIA")</f>
        <v>MÉDIA</v>
      </c>
      <c r="X45" s="71">
        <f>MIN(J43:J45)</f>
        <v>5.71</v>
      </c>
      <c r="Y45" s="80" t="s">
        <v>70</v>
      </c>
      <c r="Z45" s="81" t="s">
        <v>71</v>
      </c>
    </row>
    <row r="46" spans="1:26" ht="60" customHeight="1" x14ac:dyDescent="0.25">
      <c r="A46" s="420"/>
      <c r="B46" s="420"/>
      <c r="C46" s="422"/>
      <c r="D46" s="424"/>
      <c r="E46" s="426"/>
      <c r="F46" s="147" t="s">
        <v>269</v>
      </c>
      <c r="G46" s="147" t="s">
        <v>191</v>
      </c>
      <c r="H46" s="147" t="s">
        <v>270</v>
      </c>
      <c r="I46" s="124" t="s">
        <v>403</v>
      </c>
      <c r="J46" s="189">
        <v>9.9</v>
      </c>
      <c r="K46" s="428"/>
      <c r="L46" s="431"/>
      <c r="M46" s="431"/>
      <c r="N46" s="54" t="str">
        <f t="shared" si="4"/>
        <v>EXCESSIVAMENTE ELEVADO</v>
      </c>
      <c r="O46" s="355">
        <f>(J46-K42)/K42</f>
        <v>0.52120467117393987</v>
      </c>
      <c r="P46" s="353" t="s">
        <v>538</v>
      </c>
      <c r="Q46" s="405"/>
      <c r="R46" s="405"/>
    </row>
    <row r="47" spans="1:26" s="20" customFormat="1" ht="21.75" customHeight="1" thickBot="1" x14ac:dyDescent="0.3">
      <c r="A47" s="444"/>
      <c r="B47" s="445"/>
      <c r="C47" s="445"/>
      <c r="D47" s="445"/>
      <c r="E47" s="445"/>
      <c r="F47" s="446"/>
      <c r="G47" s="446"/>
      <c r="H47" s="446"/>
      <c r="I47" s="446"/>
      <c r="J47" s="446"/>
      <c r="K47" s="446"/>
      <c r="L47" s="446"/>
      <c r="M47" s="446"/>
      <c r="N47" s="446"/>
      <c r="O47" s="446"/>
      <c r="P47" s="446"/>
      <c r="Q47" s="445"/>
      <c r="R47" s="445"/>
      <c r="V47" s="40"/>
    </row>
    <row r="48" spans="1:26" ht="42" customHeight="1" thickBot="1" x14ac:dyDescent="0.3">
      <c r="A48" s="419">
        <v>43</v>
      </c>
      <c r="B48" s="419"/>
      <c r="C48" s="421" t="s">
        <v>271</v>
      </c>
      <c r="D48" s="423" t="s">
        <v>109</v>
      </c>
      <c r="E48" s="425">
        <v>110</v>
      </c>
      <c r="F48" s="139" t="s">
        <v>91</v>
      </c>
      <c r="G48" s="140" t="s">
        <v>85</v>
      </c>
      <c r="H48" s="146" t="s">
        <v>511</v>
      </c>
      <c r="I48" s="106" t="s">
        <v>79</v>
      </c>
      <c r="J48" s="188">
        <v>2.66</v>
      </c>
      <c r="K48" s="427">
        <f>AVERAGE(J48:J53)</f>
        <v>3.2766666666666668</v>
      </c>
      <c r="L48" s="430">
        <f>K48*1.25</f>
        <v>4.0958333333333332</v>
      </c>
      <c r="M48" s="430">
        <f>K48*0.75</f>
        <v>2.4575</v>
      </c>
      <c r="N48" s="86" t="str">
        <f>IF(J48&gt;L$48,"EXCESSIVAMENTE ELEVADO",IF(J48&lt;M$48,"INEXEQUÍVEL","VÁLIDO"))</f>
        <v>VÁLIDO</v>
      </c>
      <c r="O48" s="52"/>
      <c r="P48" s="47"/>
      <c r="Q48" s="403">
        <f>TRUNC(AVERAGE(J48:J53),2)</f>
        <v>3.27</v>
      </c>
      <c r="R48" s="403">
        <f>Q48*E48</f>
        <v>359.7</v>
      </c>
      <c r="T48" s="442"/>
      <c r="U48" s="442"/>
      <c r="V48" s="442"/>
      <c r="W48" s="442"/>
      <c r="X48" s="442"/>
      <c r="Y48" s="443"/>
      <c r="Z48" s="443"/>
    </row>
    <row r="49" spans="1:26" ht="42" customHeight="1" x14ac:dyDescent="0.25">
      <c r="A49" s="420"/>
      <c r="B49" s="420"/>
      <c r="C49" s="422"/>
      <c r="D49" s="424"/>
      <c r="E49" s="426"/>
      <c r="F49" s="153" t="s">
        <v>216</v>
      </c>
      <c r="G49" s="147" t="s">
        <v>262</v>
      </c>
      <c r="H49" s="147" t="s">
        <v>103</v>
      </c>
      <c r="I49" s="106" t="s">
        <v>79</v>
      </c>
      <c r="J49" s="189">
        <v>2.84</v>
      </c>
      <c r="K49" s="428"/>
      <c r="L49" s="431"/>
      <c r="M49" s="431"/>
      <c r="N49" s="86" t="str">
        <f t="shared" ref="N49:N53" si="5">IF(J49&gt;L$48,"EXCESSIVAMENTE ELEVADO",IF(J49&lt;M$48,"INEXEQUÍVEL","VÁLIDO"))</f>
        <v>VÁLIDO</v>
      </c>
      <c r="O49" s="52"/>
      <c r="P49" s="47"/>
      <c r="Q49" s="404"/>
      <c r="R49" s="404"/>
      <c r="T49" s="269" t="s">
        <v>62</v>
      </c>
      <c r="U49" s="270"/>
      <c r="V49" s="270"/>
      <c r="W49" s="270"/>
      <c r="X49" s="271"/>
      <c r="Y49" s="121" t="s">
        <v>66</v>
      </c>
      <c r="Z49" s="122"/>
    </row>
    <row r="50" spans="1:26" ht="42" customHeight="1" x14ac:dyDescent="0.25">
      <c r="A50" s="420"/>
      <c r="B50" s="420"/>
      <c r="C50" s="422"/>
      <c r="D50" s="424"/>
      <c r="E50" s="426"/>
      <c r="F50" s="153" t="s">
        <v>268</v>
      </c>
      <c r="G50" s="147" t="s">
        <v>133</v>
      </c>
      <c r="H50" s="147" t="s">
        <v>402</v>
      </c>
      <c r="I50" s="106" t="s">
        <v>403</v>
      </c>
      <c r="J50" s="189">
        <v>3.3</v>
      </c>
      <c r="K50" s="428"/>
      <c r="L50" s="431"/>
      <c r="M50" s="431"/>
      <c r="N50" s="86" t="str">
        <f t="shared" si="5"/>
        <v>VÁLIDO</v>
      </c>
      <c r="O50" s="52"/>
      <c r="P50" s="47"/>
      <c r="Q50" s="404"/>
      <c r="R50" s="404"/>
      <c r="T50" s="74" t="s">
        <v>4</v>
      </c>
      <c r="U50" s="75" t="s">
        <v>63</v>
      </c>
      <c r="V50" s="76" t="s">
        <v>64</v>
      </c>
      <c r="W50" s="75" t="s">
        <v>65</v>
      </c>
      <c r="X50" s="77" t="s">
        <v>15</v>
      </c>
      <c r="Y50" s="78">
        <v>0.25</v>
      </c>
      <c r="Z50" s="79">
        <v>0.75</v>
      </c>
    </row>
    <row r="51" spans="1:26" ht="52.9" customHeight="1" thickBot="1" x14ac:dyDescent="0.3">
      <c r="A51" s="420"/>
      <c r="B51" s="420"/>
      <c r="C51" s="422"/>
      <c r="D51" s="424"/>
      <c r="E51" s="426"/>
      <c r="F51" s="170" t="s">
        <v>251</v>
      </c>
      <c r="G51" s="147" t="s">
        <v>191</v>
      </c>
      <c r="H51" s="147" t="s">
        <v>252</v>
      </c>
      <c r="I51" s="102" t="s">
        <v>79</v>
      </c>
      <c r="J51" s="189">
        <v>3.99</v>
      </c>
      <c r="K51" s="428"/>
      <c r="L51" s="431"/>
      <c r="M51" s="431"/>
      <c r="N51" s="86" t="str">
        <f t="shared" si="5"/>
        <v>VÁLIDO</v>
      </c>
      <c r="O51" s="83"/>
      <c r="P51" s="82"/>
      <c r="Q51" s="404"/>
      <c r="R51" s="404"/>
      <c r="T51" s="67">
        <f>AVERAGE(J48:J53)</f>
        <v>3.2766666666666668</v>
      </c>
      <c r="U51" s="68">
        <f>_xlfn.STDEV.S(J48:J53)</f>
        <v>0.4896801677285551</v>
      </c>
      <c r="V51" s="69">
        <f>U51/T51</f>
        <v>0.1494446086658866</v>
      </c>
      <c r="W51" s="70" t="str">
        <f>IF(V51&gt;25,"MEDIANA;","MÉDIA")</f>
        <v>MÉDIA</v>
      </c>
      <c r="X51" s="71">
        <f>MIN(J48:J53)</f>
        <v>2.66</v>
      </c>
      <c r="Y51" s="80" t="s">
        <v>70</v>
      </c>
      <c r="Z51" s="81" t="s">
        <v>71</v>
      </c>
    </row>
    <row r="52" spans="1:26" ht="50.45" customHeight="1" x14ac:dyDescent="0.25">
      <c r="A52" s="420"/>
      <c r="B52" s="420"/>
      <c r="C52" s="422"/>
      <c r="D52" s="424"/>
      <c r="E52" s="426"/>
      <c r="F52" s="153" t="s">
        <v>459</v>
      </c>
      <c r="G52" s="105" t="s">
        <v>133</v>
      </c>
      <c r="H52" s="147" t="s">
        <v>460</v>
      </c>
      <c r="I52" s="104" t="s">
        <v>80</v>
      </c>
      <c r="J52" s="100">
        <v>3.25</v>
      </c>
      <c r="K52" s="428"/>
      <c r="L52" s="431"/>
      <c r="M52" s="431"/>
      <c r="N52" s="86" t="str">
        <f t="shared" si="5"/>
        <v>VÁLIDO</v>
      </c>
      <c r="O52" s="83"/>
      <c r="P52" s="82"/>
      <c r="Q52" s="404"/>
      <c r="R52" s="404"/>
    </row>
    <row r="53" spans="1:26" ht="61.5" customHeight="1" x14ac:dyDescent="0.25">
      <c r="A53" s="420"/>
      <c r="B53" s="420"/>
      <c r="C53" s="422"/>
      <c r="D53" s="424"/>
      <c r="E53" s="426"/>
      <c r="F53" s="153" t="s">
        <v>461</v>
      </c>
      <c r="G53" s="105" t="s">
        <v>133</v>
      </c>
      <c r="H53" s="147" t="s">
        <v>462</v>
      </c>
      <c r="I53" s="106" t="s">
        <v>79</v>
      </c>
      <c r="J53" s="112">
        <v>3.62</v>
      </c>
      <c r="K53" s="429"/>
      <c r="L53" s="432"/>
      <c r="M53" s="432"/>
      <c r="N53" s="86" t="str">
        <f t="shared" si="5"/>
        <v>VÁLIDO</v>
      </c>
      <c r="O53" s="83"/>
      <c r="P53" s="82"/>
      <c r="Q53" s="405"/>
      <c r="R53" s="405"/>
    </row>
    <row r="54" spans="1:26" s="20" customFormat="1" ht="21.75" customHeight="1" thickBot="1" x14ac:dyDescent="0.3">
      <c r="A54" s="458"/>
      <c r="B54" s="446"/>
      <c r="C54" s="446"/>
      <c r="D54" s="446"/>
      <c r="E54" s="446"/>
      <c r="F54" s="446"/>
      <c r="G54" s="446"/>
      <c r="H54" s="446"/>
      <c r="I54" s="446"/>
      <c r="J54" s="446"/>
      <c r="K54" s="446"/>
      <c r="L54" s="446"/>
      <c r="M54" s="446"/>
      <c r="N54" s="446"/>
      <c r="O54" s="446"/>
      <c r="P54" s="446"/>
      <c r="Q54" s="446"/>
      <c r="R54" s="446"/>
      <c r="V54" s="40"/>
    </row>
    <row r="55" spans="1:26" ht="60.6" customHeight="1" x14ac:dyDescent="0.25">
      <c r="A55" s="419">
        <v>44</v>
      </c>
      <c r="B55" s="419"/>
      <c r="C55" s="421" t="s">
        <v>272</v>
      </c>
      <c r="D55" s="423" t="s">
        <v>109</v>
      </c>
      <c r="E55" s="425">
        <v>176</v>
      </c>
      <c r="F55" s="149" t="s">
        <v>216</v>
      </c>
      <c r="G55" s="150" t="s">
        <v>262</v>
      </c>
      <c r="H55" s="158" t="s">
        <v>103</v>
      </c>
      <c r="I55" s="106" t="s">
        <v>80</v>
      </c>
      <c r="J55" s="188">
        <v>6.42</v>
      </c>
      <c r="K55" s="427">
        <f>AVERAGE(J55:J59)</f>
        <v>9.4340000000000011</v>
      </c>
      <c r="L55" s="430">
        <f>K55*1.25</f>
        <v>11.7925</v>
      </c>
      <c r="M55" s="430">
        <f>K55*0.75</f>
        <v>7.0755000000000008</v>
      </c>
      <c r="N55" s="54" t="str">
        <f>IF(J55&gt;L$55,"EXCESSIVAMENTE ELEVADO",IF(J55&lt;M$55,"INEXEQUÍVEL","VÁLIDO"))</f>
        <v>INEXEQUÍVEL</v>
      </c>
      <c r="O55" s="367">
        <f>+J55/K55</f>
        <v>0.68051727793088823</v>
      </c>
      <c r="P55" s="366" t="s">
        <v>74</v>
      </c>
      <c r="Q55" s="403">
        <f>TRUNC(AVERAGE(J56:J58),2)</f>
        <v>9.06</v>
      </c>
      <c r="R55" s="403">
        <f>Q55*E55</f>
        <v>1594.5600000000002</v>
      </c>
      <c r="T55" s="400" t="s">
        <v>62</v>
      </c>
      <c r="U55" s="401"/>
      <c r="V55" s="401"/>
      <c r="W55" s="401"/>
      <c r="X55" s="402"/>
      <c r="Y55" s="121" t="s">
        <v>66</v>
      </c>
      <c r="Z55" s="122"/>
    </row>
    <row r="56" spans="1:26" ht="60.6" customHeight="1" x14ac:dyDescent="0.25">
      <c r="A56" s="420"/>
      <c r="B56" s="420"/>
      <c r="C56" s="422"/>
      <c r="D56" s="424"/>
      <c r="E56" s="426"/>
      <c r="F56" s="153" t="s">
        <v>217</v>
      </c>
      <c r="G56" s="147" t="s">
        <v>218</v>
      </c>
      <c r="H56" s="147" t="s">
        <v>211</v>
      </c>
      <c r="I56" s="106" t="s">
        <v>80</v>
      </c>
      <c r="J56" s="189">
        <v>8.2899999999999991</v>
      </c>
      <c r="K56" s="428"/>
      <c r="L56" s="431"/>
      <c r="M56" s="431"/>
      <c r="N56" s="54" t="str">
        <f t="shared" ref="N56:N59" si="6">IF(J56&gt;L$55,"EXCESSIVAMENTE ELEVADO",IF(J56&lt;M$55,"INEXEQUÍVEL","VÁLIDO"))</f>
        <v>VÁLIDO</v>
      </c>
      <c r="O56" s="83"/>
      <c r="P56" s="82"/>
      <c r="Q56" s="404"/>
      <c r="R56" s="404"/>
      <c r="T56" s="74" t="s">
        <v>4</v>
      </c>
      <c r="U56" s="75" t="s">
        <v>63</v>
      </c>
      <c r="V56" s="76" t="s">
        <v>64</v>
      </c>
      <c r="W56" s="75" t="s">
        <v>65</v>
      </c>
      <c r="X56" s="77" t="s">
        <v>15</v>
      </c>
      <c r="Y56" s="78">
        <v>0.25</v>
      </c>
      <c r="Z56" s="79">
        <v>0.75</v>
      </c>
    </row>
    <row r="57" spans="1:26" ht="60.6" customHeight="1" thickBot="1" x14ac:dyDescent="0.3">
      <c r="A57" s="420"/>
      <c r="B57" s="420"/>
      <c r="C57" s="422"/>
      <c r="D57" s="424"/>
      <c r="E57" s="426"/>
      <c r="F57" s="153" t="s">
        <v>273</v>
      </c>
      <c r="G57" s="147" t="s">
        <v>274</v>
      </c>
      <c r="H57" s="147" t="s">
        <v>424</v>
      </c>
      <c r="I57" s="106" t="s">
        <v>403</v>
      </c>
      <c r="J57" s="189">
        <v>8.59</v>
      </c>
      <c r="K57" s="428"/>
      <c r="L57" s="431"/>
      <c r="M57" s="431"/>
      <c r="N57" s="54" t="str">
        <f t="shared" si="6"/>
        <v>VÁLIDO</v>
      </c>
      <c r="O57" s="83"/>
      <c r="P57" s="82"/>
      <c r="Q57" s="404"/>
      <c r="R57" s="404"/>
      <c r="T57" s="67">
        <f>AVERAGE(J56:J58)</f>
        <v>9.0666666666666664</v>
      </c>
      <c r="U57" s="68">
        <f>_xlfn.STDEV.S(J56:J58)</f>
        <v>1.0957341526726885</v>
      </c>
      <c r="V57" s="69">
        <f>U57/T57</f>
        <v>0.12085303154478182</v>
      </c>
      <c r="W57" s="70" t="str">
        <f>IF(V57&gt;25,"MEDIANA;","MÉDIA")</f>
        <v>MÉDIA</v>
      </c>
      <c r="X57" s="71">
        <f>MIN(J55:J57)</f>
        <v>6.42</v>
      </c>
      <c r="Y57" s="80" t="s">
        <v>70</v>
      </c>
      <c r="Z57" s="81" t="s">
        <v>71</v>
      </c>
    </row>
    <row r="58" spans="1:26" ht="60.6" customHeight="1" thickBot="1" x14ac:dyDescent="0.3">
      <c r="A58" s="420"/>
      <c r="B58" s="420"/>
      <c r="C58" s="422"/>
      <c r="D58" s="424"/>
      <c r="E58" s="426"/>
      <c r="F58" s="153" t="s">
        <v>467</v>
      </c>
      <c r="G58" s="105" t="s">
        <v>133</v>
      </c>
      <c r="H58" s="147" t="s">
        <v>402</v>
      </c>
      <c r="I58" s="326" t="s">
        <v>403</v>
      </c>
      <c r="J58" s="189">
        <v>10.32</v>
      </c>
      <c r="K58" s="428"/>
      <c r="L58" s="431"/>
      <c r="M58" s="431"/>
      <c r="N58" s="54" t="str">
        <f>IF(J58&gt;L$55,"EXCESSIVAMENTE ELEVADO",IF(J58&lt;M$55,"INEXEQUÍVEL","VÁLIDO"))</f>
        <v>VÁLIDO</v>
      </c>
      <c r="O58" s="83"/>
      <c r="P58" s="82"/>
      <c r="Q58" s="404"/>
      <c r="R58" s="404"/>
      <c r="T58" s="327"/>
      <c r="U58" s="328"/>
      <c r="V58" s="329"/>
      <c r="W58" s="330"/>
      <c r="X58" s="327"/>
      <c r="Y58" s="331"/>
      <c r="Z58" s="332"/>
    </row>
    <row r="59" spans="1:26" ht="43.9" customHeight="1" x14ac:dyDescent="0.25">
      <c r="A59" s="420"/>
      <c r="B59" s="420"/>
      <c r="C59" s="422"/>
      <c r="D59" s="424"/>
      <c r="E59" s="426"/>
      <c r="F59" s="139" t="s">
        <v>91</v>
      </c>
      <c r="G59" s="140" t="s">
        <v>85</v>
      </c>
      <c r="H59" s="146" t="s">
        <v>511</v>
      </c>
      <c r="I59" s="106" t="s">
        <v>79</v>
      </c>
      <c r="J59" s="189">
        <v>13.55</v>
      </c>
      <c r="K59" s="428"/>
      <c r="L59" s="431"/>
      <c r="M59" s="431"/>
      <c r="N59" s="54" t="str">
        <f t="shared" si="6"/>
        <v>EXCESSIVAMENTE ELEVADO</v>
      </c>
      <c r="O59" s="367">
        <f>(J59-K55)/K55</f>
        <v>0.43629425482298062</v>
      </c>
      <c r="P59" s="366" t="s">
        <v>538</v>
      </c>
      <c r="Q59" s="404"/>
      <c r="R59" s="404"/>
    </row>
    <row r="60" spans="1:26" s="20" customFormat="1" ht="21.75" customHeight="1" thickBot="1" x14ac:dyDescent="0.3">
      <c r="A60" s="458"/>
      <c r="B60" s="446"/>
      <c r="C60" s="446"/>
      <c r="D60" s="446"/>
      <c r="E60" s="446"/>
      <c r="F60" s="446"/>
      <c r="G60" s="446"/>
      <c r="H60" s="446"/>
      <c r="I60" s="446"/>
      <c r="J60" s="446"/>
      <c r="K60" s="446"/>
      <c r="L60" s="446"/>
      <c r="M60" s="446"/>
      <c r="N60" s="446"/>
      <c r="O60" s="446"/>
      <c r="P60" s="446"/>
      <c r="Q60" s="446"/>
      <c r="R60" s="446"/>
      <c r="V60" s="40"/>
    </row>
    <row r="61" spans="1:26" ht="61.9" customHeight="1" x14ac:dyDescent="0.25">
      <c r="A61" s="419">
        <v>45</v>
      </c>
      <c r="B61" s="419"/>
      <c r="C61" s="421" t="s">
        <v>275</v>
      </c>
      <c r="D61" s="423" t="s">
        <v>109</v>
      </c>
      <c r="E61" s="425">
        <v>24</v>
      </c>
      <c r="F61" s="139" t="s">
        <v>91</v>
      </c>
      <c r="G61" s="140" t="s">
        <v>85</v>
      </c>
      <c r="H61" s="146" t="s">
        <v>511</v>
      </c>
      <c r="I61" s="106" t="s">
        <v>79</v>
      </c>
      <c r="J61" s="188">
        <v>11.99</v>
      </c>
      <c r="K61" s="427">
        <f>AVERAGE(J61:J66)</f>
        <v>14.654999999999999</v>
      </c>
      <c r="L61" s="430">
        <f>K61*1.25</f>
        <v>18.318749999999998</v>
      </c>
      <c r="M61" s="430">
        <f>K61*0.75</f>
        <v>10.991249999999999</v>
      </c>
      <c r="N61" s="57" t="str">
        <f>IF(J61&gt;L$61,"EXCESSIVAMENTE ELEVADO",IF(J61&lt;M$61,"INEXEQUÍVEL","VÁLIDO"))</f>
        <v>VÁLIDO</v>
      </c>
      <c r="O61" s="52"/>
      <c r="P61" s="47"/>
      <c r="Q61" s="403">
        <f>TRUNC(AVERAGE(J68:J72),2)</f>
        <v>16.079999999999998</v>
      </c>
      <c r="R61" s="459">
        <f>Q61*E61</f>
        <v>385.91999999999996</v>
      </c>
    </row>
    <row r="62" spans="1:26" ht="61.9" customHeight="1" thickBot="1" x14ac:dyDescent="0.3">
      <c r="A62" s="420"/>
      <c r="B62" s="420"/>
      <c r="C62" s="422"/>
      <c r="D62" s="424"/>
      <c r="E62" s="426"/>
      <c r="F62" s="141" t="s">
        <v>463</v>
      </c>
      <c r="G62" s="102" t="s">
        <v>133</v>
      </c>
      <c r="H62" s="147" t="s">
        <v>464</v>
      </c>
      <c r="I62" s="102" t="s">
        <v>80</v>
      </c>
      <c r="J62" s="112">
        <v>13.49</v>
      </c>
      <c r="K62" s="428"/>
      <c r="L62" s="431"/>
      <c r="M62" s="431"/>
      <c r="N62" s="57" t="str">
        <f>IF(J62&gt;L$61,"EXCESSIVAMENTE ELEVADO",IF(J62&lt;M$61,"INEXEQUÍVEL","VÁLIDO"))</f>
        <v>VÁLIDO</v>
      </c>
      <c r="O62" s="52"/>
      <c r="P62" s="47"/>
      <c r="Q62" s="404"/>
      <c r="R62" s="460"/>
    </row>
    <row r="63" spans="1:26" ht="61.9" customHeight="1" x14ac:dyDescent="0.25">
      <c r="A63" s="420"/>
      <c r="B63" s="420"/>
      <c r="C63" s="422"/>
      <c r="D63" s="424"/>
      <c r="E63" s="426"/>
      <c r="F63" s="169" t="s">
        <v>276</v>
      </c>
      <c r="G63" s="147" t="s">
        <v>191</v>
      </c>
      <c r="H63" s="147" t="s">
        <v>278</v>
      </c>
      <c r="I63" s="106" t="s">
        <v>403</v>
      </c>
      <c r="J63" s="189">
        <v>14.99</v>
      </c>
      <c r="K63" s="428"/>
      <c r="L63" s="431"/>
      <c r="M63" s="431"/>
      <c r="N63" s="57" t="str">
        <f t="shared" ref="N63:N66" si="7">IF(J63&gt;L$61,"EXCESSIVAMENTE ELEVADO",IF(J63&lt;M$61,"INEXEQUÍVEL","VÁLIDO"))</f>
        <v>VÁLIDO</v>
      </c>
      <c r="O63" s="52"/>
      <c r="P63" s="47"/>
      <c r="Q63" s="404"/>
      <c r="R63" s="460"/>
      <c r="T63" s="472" t="s">
        <v>62</v>
      </c>
      <c r="U63" s="473"/>
      <c r="V63" s="473"/>
      <c r="W63" s="473"/>
      <c r="X63" s="474"/>
      <c r="Y63" s="468" t="s">
        <v>66</v>
      </c>
      <c r="Z63" s="469"/>
    </row>
    <row r="64" spans="1:26" ht="40.9" customHeight="1" x14ac:dyDescent="0.25">
      <c r="A64" s="420"/>
      <c r="B64" s="420"/>
      <c r="C64" s="422"/>
      <c r="D64" s="424"/>
      <c r="E64" s="426"/>
      <c r="F64" s="141" t="s">
        <v>465</v>
      </c>
      <c r="G64" s="105" t="s">
        <v>133</v>
      </c>
      <c r="H64" s="147" t="s">
        <v>466</v>
      </c>
      <c r="I64" s="104" t="s">
        <v>79</v>
      </c>
      <c r="J64" s="100">
        <v>15.11</v>
      </c>
      <c r="K64" s="428"/>
      <c r="L64" s="431"/>
      <c r="M64" s="431"/>
      <c r="N64" s="57" t="str">
        <f t="shared" si="7"/>
        <v>VÁLIDO</v>
      </c>
      <c r="O64" s="52"/>
      <c r="P64" s="47"/>
      <c r="Q64" s="404"/>
      <c r="R64" s="460"/>
      <c r="T64" s="61" t="s">
        <v>4</v>
      </c>
      <c r="U64" s="62" t="s">
        <v>63</v>
      </c>
      <c r="V64" s="63" t="s">
        <v>64</v>
      </c>
      <c r="W64" s="62" t="s">
        <v>65</v>
      </c>
      <c r="X64" s="64" t="s">
        <v>15</v>
      </c>
      <c r="Y64" s="65">
        <v>0.25</v>
      </c>
      <c r="Z64" s="66">
        <v>0.75</v>
      </c>
    </row>
    <row r="65" spans="1:26" ht="67.900000000000006" customHeight="1" thickBot="1" x14ac:dyDescent="0.3">
      <c r="A65" s="420"/>
      <c r="B65" s="420"/>
      <c r="C65" s="422"/>
      <c r="D65" s="424"/>
      <c r="E65" s="426"/>
      <c r="F65" s="141" t="s">
        <v>467</v>
      </c>
      <c r="G65" s="105" t="s">
        <v>133</v>
      </c>
      <c r="H65" s="102" t="s">
        <v>402</v>
      </c>
      <c r="I65" s="106" t="s">
        <v>403</v>
      </c>
      <c r="J65" s="112">
        <v>15.36</v>
      </c>
      <c r="K65" s="428"/>
      <c r="L65" s="431"/>
      <c r="M65" s="431"/>
      <c r="N65" s="57" t="str">
        <f t="shared" si="7"/>
        <v>VÁLIDO</v>
      </c>
      <c r="O65" s="83"/>
      <c r="P65" s="82"/>
      <c r="Q65" s="404"/>
      <c r="R65" s="460"/>
      <c r="T65" s="67">
        <f>AVERAGE(J61:J66)</f>
        <v>14.654999999999999</v>
      </c>
      <c r="U65" s="68">
        <f>_xlfn.STDEV.S(J61:J66)</f>
        <v>1.7162721229455538</v>
      </c>
      <c r="V65" s="69">
        <f>(U65/T65)*100</f>
        <v>11.711171087994227</v>
      </c>
      <c r="W65" s="70" t="str">
        <f>IF(V65&gt;25,"Mediana","Média")</f>
        <v>Média</v>
      </c>
      <c r="X65" s="71">
        <f>MIN(J61:J66)</f>
        <v>11.99</v>
      </c>
      <c r="Y65" s="72" t="s">
        <v>70</v>
      </c>
      <c r="Z65" s="73" t="s">
        <v>71</v>
      </c>
    </row>
    <row r="66" spans="1:26" ht="63" x14ac:dyDescent="0.25">
      <c r="A66" s="420"/>
      <c r="B66" s="420"/>
      <c r="C66" s="422"/>
      <c r="D66" s="424"/>
      <c r="E66" s="426"/>
      <c r="F66" s="169" t="s">
        <v>277</v>
      </c>
      <c r="G66" s="155" t="s">
        <v>191</v>
      </c>
      <c r="H66" s="147" t="s">
        <v>279</v>
      </c>
      <c r="I66" s="106" t="s">
        <v>79</v>
      </c>
      <c r="J66" s="189">
        <v>16.989999999999998</v>
      </c>
      <c r="K66" s="429"/>
      <c r="L66" s="432"/>
      <c r="M66" s="432"/>
      <c r="N66" s="57" t="str">
        <f t="shared" si="7"/>
        <v>VÁLIDO</v>
      </c>
      <c r="O66" s="83"/>
      <c r="P66" s="82"/>
      <c r="Q66" s="405"/>
      <c r="R66" s="475"/>
      <c r="T66" s="13"/>
      <c r="U66" s="49"/>
      <c r="V66" s="58"/>
      <c r="W66" s="51"/>
      <c r="X66" s="13"/>
      <c r="Y66" s="59"/>
      <c r="Z66" s="60"/>
    </row>
    <row r="67" spans="1:26" s="20" customFormat="1" ht="21.75" customHeight="1" thickBot="1" x14ac:dyDescent="0.3">
      <c r="A67" s="88"/>
      <c r="B67" s="85"/>
      <c r="C67" s="85"/>
      <c r="D67" s="89"/>
      <c r="E67" s="85"/>
      <c r="F67" s="85"/>
      <c r="G67" s="85"/>
      <c r="H67" s="85"/>
      <c r="I67" s="85"/>
      <c r="J67" s="85"/>
      <c r="K67" s="85"/>
      <c r="L67" s="85"/>
      <c r="M67" s="85"/>
      <c r="N67" s="85"/>
      <c r="O67" s="85"/>
      <c r="P67" s="85"/>
      <c r="Q67" s="123"/>
      <c r="R67" s="87"/>
      <c r="V67" s="40"/>
    </row>
    <row r="68" spans="1:26" ht="47.45" customHeight="1" x14ac:dyDescent="0.25">
      <c r="A68" s="420">
        <v>46</v>
      </c>
      <c r="B68" s="420"/>
      <c r="C68" s="422" t="s">
        <v>280</v>
      </c>
      <c r="D68" s="424" t="s">
        <v>109</v>
      </c>
      <c r="E68" s="426">
        <v>24</v>
      </c>
      <c r="F68" s="163" t="s">
        <v>281</v>
      </c>
      <c r="G68" s="158" t="s">
        <v>191</v>
      </c>
      <c r="H68" s="158" t="s">
        <v>512</v>
      </c>
      <c r="I68" s="106" t="s">
        <v>403</v>
      </c>
      <c r="J68" s="188">
        <v>12.9</v>
      </c>
      <c r="K68" s="427">
        <f>AVERAGE(J68:J72)</f>
        <v>16.084</v>
      </c>
      <c r="L68" s="430">
        <f>K68*1.25</f>
        <v>20.105</v>
      </c>
      <c r="M68" s="430">
        <f>K68*0.75</f>
        <v>12.062999999999999</v>
      </c>
      <c r="N68" s="57" t="str">
        <f t="shared" ref="N68:N72" si="8">IF(J68&gt;L$68,"EXCESSIVAMENTE ELEVADO",IF(J68&lt;M$68,"INEXEQUÍVEL","VÁLIDO"))</f>
        <v>VÁLIDO</v>
      </c>
      <c r="O68" s="83"/>
      <c r="P68" s="82"/>
      <c r="Q68" s="403">
        <f>TRUNC(AVERAGE(J68:J71),2)</f>
        <v>14.73</v>
      </c>
      <c r="R68" s="403">
        <f>Q68*E68</f>
        <v>353.52</v>
      </c>
      <c r="T68" s="400" t="s">
        <v>62</v>
      </c>
      <c r="U68" s="401"/>
      <c r="V68" s="401"/>
      <c r="W68" s="401"/>
      <c r="X68" s="402"/>
      <c r="Y68" s="468" t="s">
        <v>66</v>
      </c>
      <c r="Z68" s="469"/>
    </row>
    <row r="69" spans="1:26" ht="72" customHeight="1" x14ac:dyDescent="0.25">
      <c r="A69" s="420"/>
      <c r="B69" s="420"/>
      <c r="C69" s="422"/>
      <c r="D69" s="424"/>
      <c r="E69" s="426"/>
      <c r="F69" s="169" t="s">
        <v>282</v>
      </c>
      <c r="G69" s="155" t="s">
        <v>191</v>
      </c>
      <c r="H69" s="147" t="s">
        <v>283</v>
      </c>
      <c r="I69" s="106" t="s">
        <v>403</v>
      </c>
      <c r="J69" s="189">
        <v>14.98</v>
      </c>
      <c r="K69" s="428"/>
      <c r="L69" s="431"/>
      <c r="M69" s="431"/>
      <c r="N69" s="57" t="str">
        <f t="shared" si="8"/>
        <v>VÁLIDO</v>
      </c>
      <c r="O69" s="83"/>
      <c r="P69" s="82"/>
      <c r="Q69" s="404"/>
      <c r="R69" s="404"/>
      <c r="T69" s="61" t="s">
        <v>4</v>
      </c>
      <c r="U69" s="62" t="s">
        <v>63</v>
      </c>
      <c r="V69" s="63" t="s">
        <v>64</v>
      </c>
      <c r="W69" s="62" t="s">
        <v>65</v>
      </c>
      <c r="X69" s="64" t="s">
        <v>15</v>
      </c>
      <c r="Y69" s="65">
        <v>0.25</v>
      </c>
      <c r="Z69" s="66">
        <v>0.75</v>
      </c>
    </row>
    <row r="70" spans="1:26" ht="47.45" customHeight="1" thickBot="1" x14ac:dyDescent="0.3">
      <c r="A70" s="420"/>
      <c r="B70" s="420"/>
      <c r="C70" s="422"/>
      <c r="D70" s="424"/>
      <c r="E70" s="426"/>
      <c r="F70" s="153" t="s">
        <v>268</v>
      </c>
      <c r="G70" s="147" t="s">
        <v>133</v>
      </c>
      <c r="H70" s="207" t="s">
        <v>402</v>
      </c>
      <c r="I70" s="106" t="s">
        <v>403</v>
      </c>
      <c r="J70" s="189">
        <v>15.42</v>
      </c>
      <c r="K70" s="428"/>
      <c r="L70" s="431"/>
      <c r="M70" s="431"/>
      <c r="N70" s="57" t="str">
        <f t="shared" si="8"/>
        <v>VÁLIDO</v>
      </c>
      <c r="O70" s="83"/>
      <c r="P70" s="82"/>
      <c r="Q70" s="404"/>
      <c r="R70" s="404"/>
      <c r="T70" s="67">
        <f>AVERAGE(J68:J71)</f>
        <v>14.737500000000001</v>
      </c>
      <c r="U70" s="277">
        <f>_xlfn.STDEV.S(J68:J71)</f>
        <v>1.2561415790692809</v>
      </c>
      <c r="V70" s="278">
        <f>(U70/T70)*100</f>
        <v>8.5234373473742551</v>
      </c>
      <c r="W70" s="279" t="str">
        <f>IF(V70&gt;25,"Mediana","Média")</f>
        <v>Média</v>
      </c>
      <c r="X70" s="71">
        <f>MIN(J68:J71)</f>
        <v>12.9</v>
      </c>
      <c r="Y70" s="72" t="s">
        <v>70</v>
      </c>
      <c r="Z70" s="301" t="s">
        <v>71</v>
      </c>
    </row>
    <row r="71" spans="1:26" ht="47.45" customHeight="1" x14ac:dyDescent="0.25">
      <c r="A71" s="420"/>
      <c r="B71" s="420"/>
      <c r="C71" s="422"/>
      <c r="D71" s="424"/>
      <c r="E71" s="426"/>
      <c r="F71" s="113" t="s">
        <v>467</v>
      </c>
      <c r="G71" s="105" t="s">
        <v>133</v>
      </c>
      <c r="H71" s="102" t="s">
        <v>402</v>
      </c>
      <c r="I71" s="104" t="s">
        <v>403</v>
      </c>
      <c r="J71" s="112">
        <v>15.65</v>
      </c>
      <c r="K71" s="428"/>
      <c r="L71" s="431"/>
      <c r="M71" s="431"/>
      <c r="N71" s="57" t="str">
        <f t="shared" si="8"/>
        <v>VÁLIDO</v>
      </c>
      <c r="O71" s="83"/>
      <c r="P71" s="82"/>
      <c r="Q71" s="404"/>
      <c r="R71" s="404"/>
      <c r="T71" s="280"/>
      <c r="U71" s="281"/>
      <c r="V71" s="281"/>
      <c r="W71" s="281"/>
      <c r="X71" s="280"/>
      <c r="Y71" s="302"/>
      <c r="Z71" s="307"/>
    </row>
    <row r="72" spans="1:26" ht="52.9" customHeight="1" x14ac:dyDescent="0.25">
      <c r="A72" s="420"/>
      <c r="B72" s="420"/>
      <c r="C72" s="422"/>
      <c r="D72" s="424"/>
      <c r="E72" s="426"/>
      <c r="F72" s="153" t="s">
        <v>216</v>
      </c>
      <c r="G72" s="147" t="s">
        <v>262</v>
      </c>
      <c r="H72" s="147" t="s">
        <v>103</v>
      </c>
      <c r="I72" s="106" t="s">
        <v>80</v>
      </c>
      <c r="J72" s="189">
        <v>21.47</v>
      </c>
      <c r="K72" s="428"/>
      <c r="L72" s="431"/>
      <c r="M72" s="431"/>
      <c r="N72" s="57" t="str">
        <f t="shared" si="8"/>
        <v>EXCESSIVAMENTE ELEVADO</v>
      </c>
      <c r="O72" s="367">
        <f>(J72-K68)/K68</f>
        <v>0.33486694852026855</v>
      </c>
      <c r="P72" s="366" t="s">
        <v>538</v>
      </c>
      <c r="Q72" s="404"/>
      <c r="R72" s="404"/>
      <c r="T72" s="303"/>
      <c r="U72" s="303"/>
      <c r="V72" s="304"/>
      <c r="W72" s="303"/>
      <c r="X72" s="303"/>
      <c r="Y72" s="305"/>
      <c r="Z72" s="306"/>
    </row>
    <row r="73" spans="1:26" s="20" customFormat="1" ht="21.75" customHeight="1" thickBot="1" x14ac:dyDescent="0.3">
      <c r="A73" s="458"/>
      <c r="B73" s="446"/>
      <c r="C73" s="446"/>
      <c r="D73" s="446"/>
      <c r="E73" s="446"/>
      <c r="F73" s="446"/>
      <c r="G73" s="446"/>
      <c r="H73" s="446"/>
      <c r="I73" s="446"/>
      <c r="J73" s="446"/>
      <c r="K73" s="446"/>
      <c r="L73" s="446"/>
      <c r="M73" s="446"/>
      <c r="N73" s="446"/>
      <c r="O73" s="446"/>
      <c r="P73" s="446"/>
      <c r="Q73" s="446"/>
      <c r="R73" s="446"/>
      <c r="V73" s="40"/>
    </row>
    <row r="74" spans="1:26" ht="42" customHeight="1" x14ac:dyDescent="0.25">
      <c r="A74" s="420">
        <v>47</v>
      </c>
      <c r="B74" s="420"/>
      <c r="C74" s="422" t="s">
        <v>284</v>
      </c>
      <c r="D74" s="424" t="s">
        <v>109</v>
      </c>
      <c r="E74" s="426">
        <v>24</v>
      </c>
      <c r="F74" s="149" t="s">
        <v>216</v>
      </c>
      <c r="G74" s="150" t="s">
        <v>262</v>
      </c>
      <c r="H74" s="158" t="s">
        <v>103</v>
      </c>
      <c r="I74" s="104" t="s">
        <v>80</v>
      </c>
      <c r="J74" s="188">
        <v>14.64</v>
      </c>
      <c r="K74" s="427">
        <f>AVERAGE(J74:J78)</f>
        <v>25.889999999999997</v>
      </c>
      <c r="L74" s="430">
        <f>K74*1.25</f>
        <v>32.362499999999997</v>
      </c>
      <c r="M74" s="430">
        <f>K74*0.25</f>
        <v>6.4724999999999993</v>
      </c>
      <c r="N74" s="57" t="str">
        <f>IF(J74&gt;L$74,"EXCESSIVAMENTE ELEVADO",IF(J74&lt;M$74,"INEXEQUÍVEL","VÁLIDO"))</f>
        <v>VÁLIDO</v>
      </c>
      <c r="O74" s="46"/>
      <c r="P74" s="118"/>
      <c r="Q74" s="403">
        <f>TRUNC(MEDIAN(J74:J77),2)</f>
        <v>25.21</v>
      </c>
      <c r="R74" s="403">
        <f>Q74*E74</f>
        <v>605.04</v>
      </c>
      <c r="T74" s="466"/>
      <c r="U74" s="466"/>
      <c r="V74" s="466"/>
      <c r="W74" s="466"/>
      <c r="X74" s="466"/>
      <c r="Y74" s="467"/>
      <c r="Z74" s="467"/>
    </row>
    <row r="75" spans="1:26" ht="42" customHeight="1" thickBot="1" x14ac:dyDescent="0.3">
      <c r="A75" s="420"/>
      <c r="B75" s="420"/>
      <c r="C75" s="422"/>
      <c r="D75" s="424"/>
      <c r="E75" s="426"/>
      <c r="F75" s="190" t="s">
        <v>268</v>
      </c>
      <c r="G75" s="206" t="s">
        <v>133</v>
      </c>
      <c r="H75" s="185" t="s">
        <v>402</v>
      </c>
      <c r="I75" s="106" t="s">
        <v>403</v>
      </c>
      <c r="J75" s="193">
        <v>22.39</v>
      </c>
      <c r="K75" s="428"/>
      <c r="L75" s="431"/>
      <c r="M75" s="431"/>
      <c r="N75" s="57" t="str">
        <f t="shared" ref="N75:N78" si="9">IF(J75&gt;L$74,"EXCESSIVAMENTE ELEVADO",IF(J75&lt;M$74,"INEXEQUÍVEL","VÁLIDO"))</f>
        <v>VÁLIDO</v>
      </c>
      <c r="O75" s="46"/>
      <c r="P75" s="118"/>
      <c r="Q75" s="404"/>
      <c r="R75" s="404"/>
      <c r="T75" s="134"/>
      <c r="U75" s="134"/>
      <c r="V75" s="134"/>
      <c r="W75" s="134"/>
      <c r="X75" s="134"/>
      <c r="Y75" s="135"/>
      <c r="Z75" s="135"/>
    </row>
    <row r="76" spans="1:26" ht="42" customHeight="1" x14ac:dyDescent="0.25">
      <c r="A76" s="420"/>
      <c r="B76" s="420"/>
      <c r="C76" s="422"/>
      <c r="D76" s="424"/>
      <c r="E76" s="426"/>
      <c r="F76" s="153" t="s">
        <v>468</v>
      </c>
      <c r="G76" s="105" t="s">
        <v>133</v>
      </c>
      <c r="H76" s="147" t="s">
        <v>469</v>
      </c>
      <c r="I76" s="106" t="s">
        <v>79</v>
      </c>
      <c r="J76" s="112">
        <v>28.04</v>
      </c>
      <c r="K76" s="428"/>
      <c r="L76" s="431"/>
      <c r="M76" s="431"/>
      <c r="N76" s="57" t="str">
        <f t="shared" si="9"/>
        <v>VÁLIDO</v>
      </c>
      <c r="O76" s="46"/>
      <c r="P76" s="118"/>
      <c r="Q76" s="404"/>
      <c r="R76" s="404"/>
      <c r="T76" s="400" t="s">
        <v>62</v>
      </c>
      <c r="U76" s="401"/>
      <c r="V76" s="401"/>
      <c r="W76" s="401"/>
      <c r="X76" s="402"/>
      <c r="Y76" s="468" t="s">
        <v>66</v>
      </c>
      <c r="Z76" s="469"/>
    </row>
    <row r="77" spans="1:26" ht="114.75" customHeight="1" x14ac:dyDescent="0.25">
      <c r="A77" s="420"/>
      <c r="B77" s="420"/>
      <c r="C77" s="422"/>
      <c r="D77" s="424"/>
      <c r="E77" s="426"/>
      <c r="F77" s="145" t="s">
        <v>269</v>
      </c>
      <c r="G77" s="147" t="s">
        <v>191</v>
      </c>
      <c r="H77" s="147" t="s">
        <v>270</v>
      </c>
      <c r="I77" s="106" t="s">
        <v>403</v>
      </c>
      <c r="J77" s="189">
        <v>29.9</v>
      </c>
      <c r="K77" s="428"/>
      <c r="L77" s="431"/>
      <c r="M77" s="431"/>
      <c r="N77" s="57" t="str">
        <f t="shared" si="9"/>
        <v>VÁLIDO</v>
      </c>
      <c r="O77" s="48"/>
      <c r="P77" s="56"/>
      <c r="Q77" s="404"/>
      <c r="R77" s="404"/>
      <c r="T77" s="61" t="s">
        <v>4</v>
      </c>
      <c r="U77" s="62" t="s">
        <v>63</v>
      </c>
      <c r="V77" s="63" t="s">
        <v>64</v>
      </c>
      <c r="W77" s="62" t="s">
        <v>65</v>
      </c>
      <c r="X77" s="64" t="s">
        <v>15</v>
      </c>
      <c r="Y77" s="65">
        <v>0.25</v>
      </c>
      <c r="Z77" s="66">
        <v>0.75</v>
      </c>
    </row>
    <row r="78" spans="1:26" ht="73.5" customHeight="1" thickBot="1" x14ac:dyDescent="0.3">
      <c r="A78" s="420"/>
      <c r="B78" s="420"/>
      <c r="C78" s="422"/>
      <c r="D78" s="424"/>
      <c r="E78" s="426"/>
      <c r="F78" s="153" t="s">
        <v>217</v>
      </c>
      <c r="G78" s="147" t="s">
        <v>218</v>
      </c>
      <c r="H78" s="147" t="s">
        <v>211</v>
      </c>
      <c r="I78" s="102" t="s">
        <v>80</v>
      </c>
      <c r="J78" s="189">
        <v>34.479999999999997</v>
      </c>
      <c r="K78" s="429"/>
      <c r="L78" s="432"/>
      <c r="M78" s="432"/>
      <c r="N78" s="57" t="str">
        <f t="shared" si="9"/>
        <v>EXCESSIVAMENTE ELEVADO</v>
      </c>
      <c r="O78" s="367">
        <f>(J78-K74)/L74</f>
        <v>0.26543066821166478</v>
      </c>
      <c r="P78" s="366" t="s">
        <v>538</v>
      </c>
      <c r="Q78" s="405"/>
      <c r="R78" s="405"/>
      <c r="T78" s="67">
        <f>AVERAGE(J74:J77)</f>
        <v>23.7425</v>
      </c>
      <c r="U78" s="68">
        <f>_xlfn.STDEV.S(J74:J77)</f>
        <v>6.8573093605777009</v>
      </c>
      <c r="V78" s="69">
        <f>(U78/T78)*100</f>
        <v>28.882002150479945</v>
      </c>
      <c r="W78" s="70" t="str">
        <f>IF(V78&gt;25,"Mediana","Média")</f>
        <v>Mediana</v>
      </c>
      <c r="X78" s="71">
        <f>MIN(J74:J78)</f>
        <v>14.64</v>
      </c>
      <c r="Y78" s="72" t="s">
        <v>70</v>
      </c>
      <c r="Z78" s="73" t="s">
        <v>71</v>
      </c>
    </row>
    <row r="79" spans="1:26" s="20" customFormat="1" ht="21.75" customHeight="1" thickBot="1" x14ac:dyDescent="0.3">
      <c r="A79" s="458"/>
      <c r="B79" s="446"/>
      <c r="C79" s="446"/>
      <c r="D79" s="446"/>
      <c r="E79" s="446"/>
      <c r="F79" s="446"/>
      <c r="G79" s="446"/>
      <c r="H79" s="446"/>
      <c r="I79" s="446"/>
      <c r="J79" s="446"/>
      <c r="K79" s="446"/>
      <c r="L79" s="446"/>
      <c r="M79" s="446"/>
      <c r="N79" s="446"/>
      <c r="O79" s="446"/>
      <c r="P79" s="446"/>
      <c r="Q79" s="446"/>
      <c r="R79" s="446"/>
      <c r="V79" s="40"/>
    </row>
    <row r="80" spans="1:26" ht="55.5" customHeight="1" x14ac:dyDescent="0.25">
      <c r="A80" s="419">
        <v>48</v>
      </c>
      <c r="B80" s="419"/>
      <c r="C80" s="421" t="s">
        <v>285</v>
      </c>
      <c r="D80" s="423" t="s">
        <v>109</v>
      </c>
      <c r="E80" s="425">
        <v>24</v>
      </c>
      <c r="F80" s="190" t="s">
        <v>470</v>
      </c>
      <c r="G80" s="102" t="s">
        <v>133</v>
      </c>
      <c r="H80" s="102" t="s">
        <v>471</v>
      </c>
      <c r="I80" s="102" t="s">
        <v>80</v>
      </c>
      <c r="J80" s="112">
        <v>15.12</v>
      </c>
      <c r="K80" s="427">
        <f>AVERAGE(J80:J84)</f>
        <v>18.762</v>
      </c>
      <c r="L80" s="470">
        <f>K80*1.25</f>
        <v>23.452500000000001</v>
      </c>
      <c r="M80" s="470">
        <f>K80*0.75</f>
        <v>14.0715</v>
      </c>
      <c r="N80" s="54" t="str">
        <f>IF(J80&gt;L$80,"EXCESSIVAMENTE ELEVADO",IF(J80&lt;M$80,"INEXEQUÍVEL","VÁLIDO"))</f>
        <v>VÁLIDO</v>
      </c>
      <c r="O80" s="52"/>
      <c r="P80" s="55"/>
      <c r="Q80" s="403">
        <f>TRUNC(AVERAGE(J80:J84),2)</f>
        <v>18.760000000000002</v>
      </c>
      <c r="R80" s="403">
        <f>Q80*E80</f>
        <v>450.24</v>
      </c>
      <c r="T80" s="400" t="s">
        <v>62</v>
      </c>
      <c r="U80" s="401"/>
      <c r="V80" s="401"/>
      <c r="W80" s="401"/>
      <c r="X80" s="402"/>
      <c r="Y80" s="468" t="s">
        <v>66</v>
      </c>
      <c r="Z80" s="469"/>
    </row>
    <row r="81" spans="1:26" ht="43.9" customHeight="1" x14ac:dyDescent="0.25">
      <c r="A81" s="420"/>
      <c r="B81" s="420"/>
      <c r="C81" s="422"/>
      <c r="D81" s="424"/>
      <c r="E81" s="426"/>
      <c r="F81" s="190" t="s">
        <v>425</v>
      </c>
      <c r="G81" s="102" t="s">
        <v>133</v>
      </c>
      <c r="H81" s="102" t="s">
        <v>402</v>
      </c>
      <c r="I81" s="102" t="s">
        <v>403</v>
      </c>
      <c r="J81" s="112">
        <v>17.78</v>
      </c>
      <c r="K81" s="428"/>
      <c r="L81" s="471"/>
      <c r="M81" s="471"/>
      <c r="N81" s="54" t="str">
        <f t="shared" ref="N81:N84" si="10">IF(J81&gt;L$80,"EXCESSIVAMENTE ELEVADO",IF(J81&lt;M$80,"INEXEQUÍVEL","VÁLIDO"))</f>
        <v>VÁLIDO</v>
      </c>
      <c r="O81" s="83"/>
      <c r="P81" s="82"/>
      <c r="Q81" s="404"/>
      <c r="R81" s="404"/>
      <c r="T81" s="61" t="s">
        <v>4</v>
      </c>
      <c r="U81" s="62" t="s">
        <v>63</v>
      </c>
      <c r="V81" s="63" t="s">
        <v>64</v>
      </c>
      <c r="W81" s="62" t="s">
        <v>65</v>
      </c>
      <c r="X81" s="64" t="s">
        <v>15</v>
      </c>
      <c r="Y81" s="65">
        <v>0.25</v>
      </c>
      <c r="Z81" s="66">
        <v>0.75</v>
      </c>
    </row>
    <row r="82" spans="1:26" ht="54" customHeight="1" thickBot="1" x14ac:dyDescent="0.3">
      <c r="A82" s="420"/>
      <c r="B82" s="420"/>
      <c r="C82" s="422"/>
      <c r="D82" s="424"/>
      <c r="E82" s="426"/>
      <c r="F82" s="145" t="s">
        <v>286</v>
      </c>
      <c r="G82" s="147" t="s">
        <v>191</v>
      </c>
      <c r="H82" s="147" t="s">
        <v>287</v>
      </c>
      <c r="I82" s="106" t="s">
        <v>80</v>
      </c>
      <c r="J82" s="189">
        <v>19.96</v>
      </c>
      <c r="K82" s="428"/>
      <c r="L82" s="471"/>
      <c r="M82" s="471"/>
      <c r="N82" s="54" t="str">
        <f t="shared" si="10"/>
        <v>VÁLIDO</v>
      </c>
      <c r="O82" s="83"/>
      <c r="P82" s="82"/>
      <c r="Q82" s="404"/>
      <c r="R82" s="404"/>
      <c r="T82" s="67">
        <f>AVERAGE(J80:J84)</f>
        <v>18.762</v>
      </c>
      <c r="U82" s="68">
        <f>_xlfn.STDEV.S(J80:J84)</f>
        <v>2.3221154148749816</v>
      </c>
      <c r="V82" s="69">
        <f>(U82/T82)*100</f>
        <v>12.376694461544513</v>
      </c>
      <c r="W82" s="70" t="str">
        <f>IF(V82&gt;25,"Mediana","Média")</f>
        <v>Média</v>
      </c>
      <c r="X82" s="71">
        <f>MIN(J80:J84)</f>
        <v>15.12</v>
      </c>
      <c r="Y82" s="72" t="s">
        <v>70</v>
      </c>
      <c r="Z82" s="73" t="s">
        <v>71</v>
      </c>
    </row>
    <row r="83" spans="1:26" ht="69" customHeight="1" x14ac:dyDescent="0.25">
      <c r="A83" s="420"/>
      <c r="B83" s="420"/>
      <c r="C83" s="422"/>
      <c r="D83" s="424"/>
      <c r="E83" s="426"/>
      <c r="F83" s="153" t="s">
        <v>268</v>
      </c>
      <c r="G83" s="155" t="s">
        <v>133</v>
      </c>
      <c r="H83" s="147" t="s">
        <v>402</v>
      </c>
      <c r="I83" s="106" t="s">
        <v>403</v>
      </c>
      <c r="J83" s="189">
        <v>20.34</v>
      </c>
      <c r="K83" s="428"/>
      <c r="L83" s="471"/>
      <c r="M83" s="471"/>
      <c r="N83" s="54" t="str">
        <f t="shared" si="10"/>
        <v>VÁLIDO</v>
      </c>
      <c r="O83" s="83"/>
      <c r="P83" s="82"/>
      <c r="Q83" s="404"/>
      <c r="R83" s="404"/>
    </row>
    <row r="84" spans="1:26" ht="69" customHeight="1" x14ac:dyDescent="0.25">
      <c r="A84" s="420"/>
      <c r="B84" s="420"/>
      <c r="C84" s="422"/>
      <c r="D84" s="424"/>
      <c r="E84" s="426"/>
      <c r="F84" s="190" t="s">
        <v>216</v>
      </c>
      <c r="G84" s="185" t="s">
        <v>262</v>
      </c>
      <c r="H84" s="185" t="s">
        <v>103</v>
      </c>
      <c r="I84" s="104" t="s">
        <v>80</v>
      </c>
      <c r="J84" s="193">
        <v>20.61</v>
      </c>
      <c r="K84" s="428"/>
      <c r="L84" s="471"/>
      <c r="M84" s="471"/>
      <c r="N84" s="54" t="str">
        <f t="shared" si="10"/>
        <v>VÁLIDO</v>
      </c>
      <c r="O84" s="83"/>
      <c r="P84" s="82"/>
      <c r="Q84" s="404"/>
      <c r="R84" s="404"/>
    </row>
    <row r="85" spans="1:26" s="20" customFormat="1" ht="21.75" customHeight="1" x14ac:dyDescent="0.25">
      <c r="A85" s="395" t="s">
        <v>67</v>
      </c>
      <c r="B85" s="396"/>
      <c r="C85" s="396"/>
      <c r="D85" s="396"/>
      <c r="E85" s="396"/>
      <c r="F85" s="396"/>
      <c r="G85" s="396"/>
      <c r="H85" s="396"/>
      <c r="I85" s="396"/>
      <c r="J85" s="396"/>
      <c r="K85" s="396"/>
      <c r="L85" s="396"/>
      <c r="M85" s="396"/>
      <c r="N85" s="396"/>
      <c r="O85" s="396"/>
      <c r="P85" s="396"/>
      <c r="Q85" s="397"/>
      <c r="R85" s="90">
        <f>SUM(R16,R22,R28,R35,R42,R48,R55,R61,R68,R74,R80)</f>
        <v>8466.8900000000012</v>
      </c>
      <c r="V85" s="40"/>
    </row>
  </sheetData>
  <mergeCells count="161">
    <mergeCell ref="M68:M72"/>
    <mergeCell ref="Q68:Q72"/>
    <mergeCell ref="R68:R72"/>
    <mergeCell ref="A85:Q85"/>
    <mergeCell ref="R80:R84"/>
    <mergeCell ref="T80:X80"/>
    <mergeCell ref="Y80:Z80"/>
    <mergeCell ref="A79:R79"/>
    <mergeCell ref="A80:A84"/>
    <mergeCell ref="B80:B84"/>
    <mergeCell ref="C80:C84"/>
    <mergeCell ref="D80:D84"/>
    <mergeCell ref="E80:E84"/>
    <mergeCell ref="K80:K84"/>
    <mergeCell ref="L80:L84"/>
    <mergeCell ref="M80:M84"/>
    <mergeCell ref="Q80:Q84"/>
    <mergeCell ref="T68:X68"/>
    <mergeCell ref="Y68:Z68"/>
    <mergeCell ref="T63:X63"/>
    <mergeCell ref="Y63:Z63"/>
    <mergeCell ref="A68:A72"/>
    <mergeCell ref="B68:B72"/>
    <mergeCell ref="C68:C72"/>
    <mergeCell ref="D68:D72"/>
    <mergeCell ref="E68:E72"/>
    <mergeCell ref="Q74:Q78"/>
    <mergeCell ref="R74:R78"/>
    <mergeCell ref="T74:X74"/>
    <mergeCell ref="Y74:Z74"/>
    <mergeCell ref="T76:X76"/>
    <mergeCell ref="Y76:Z76"/>
    <mergeCell ref="A73:R73"/>
    <mergeCell ref="A74:A78"/>
    <mergeCell ref="B74:B78"/>
    <mergeCell ref="C74:C78"/>
    <mergeCell ref="D74:D78"/>
    <mergeCell ref="E74:E78"/>
    <mergeCell ref="K74:K78"/>
    <mergeCell ref="L74:L78"/>
    <mergeCell ref="M74:M78"/>
    <mergeCell ref="K68:K72"/>
    <mergeCell ref="L68:L72"/>
    <mergeCell ref="A60:R60"/>
    <mergeCell ref="A61:A66"/>
    <mergeCell ref="B61:B66"/>
    <mergeCell ref="C61:C66"/>
    <mergeCell ref="D61:D66"/>
    <mergeCell ref="E61:E66"/>
    <mergeCell ref="K61:K66"/>
    <mergeCell ref="L61:L66"/>
    <mergeCell ref="K55:K59"/>
    <mergeCell ref="L55:L59"/>
    <mergeCell ref="M55:M59"/>
    <mergeCell ref="Q55:Q59"/>
    <mergeCell ref="R55:R59"/>
    <mergeCell ref="M61:M66"/>
    <mergeCell ref="Q61:Q66"/>
    <mergeCell ref="R61:R66"/>
    <mergeCell ref="T48:X48"/>
    <mergeCell ref="Y48:Z48"/>
    <mergeCell ref="A54:R54"/>
    <mergeCell ref="A55:A59"/>
    <mergeCell ref="B55:B59"/>
    <mergeCell ref="C55:C59"/>
    <mergeCell ref="D55:D59"/>
    <mergeCell ref="E55:E59"/>
    <mergeCell ref="T55:X55"/>
    <mergeCell ref="A47:R47"/>
    <mergeCell ref="A48:A53"/>
    <mergeCell ref="B48:B53"/>
    <mergeCell ref="C48:C53"/>
    <mergeCell ref="D48:D53"/>
    <mergeCell ref="E48:E53"/>
    <mergeCell ref="K48:K53"/>
    <mergeCell ref="L48:L53"/>
    <mergeCell ref="M48:M53"/>
    <mergeCell ref="Q48:Q53"/>
    <mergeCell ref="R48:R53"/>
    <mergeCell ref="L42:L46"/>
    <mergeCell ref="M42:M46"/>
    <mergeCell ref="Q42:Q46"/>
    <mergeCell ref="R42:R46"/>
    <mergeCell ref="T43:X43"/>
    <mergeCell ref="Y43:Z43"/>
    <mergeCell ref="R35:R40"/>
    <mergeCell ref="A41:R41"/>
    <mergeCell ref="A42:A46"/>
    <mergeCell ref="B42:B46"/>
    <mergeCell ref="C42:C46"/>
    <mergeCell ref="D42:D46"/>
    <mergeCell ref="E42:E46"/>
    <mergeCell ref="K42:K46"/>
    <mergeCell ref="R22:R26"/>
    <mergeCell ref="T22:X22"/>
    <mergeCell ref="A34:Q34"/>
    <mergeCell ref="A35:A40"/>
    <mergeCell ref="B35:B40"/>
    <mergeCell ref="C35:C40"/>
    <mergeCell ref="D35:D40"/>
    <mergeCell ref="E35:E40"/>
    <mergeCell ref="K35:K40"/>
    <mergeCell ref="L35:L40"/>
    <mergeCell ref="M35:M40"/>
    <mergeCell ref="Q35:Q40"/>
    <mergeCell ref="Y22:Z22"/>
    <mergeCell ref="A27:Q27"/>
    <mergeCell ref="A28:A33"/>
    <mergeCell ref="B28:B33"/>
    <mergeCell ref="C28:C33"/>
    <mergeCell ref="D28:D33"/>
    <mergeCell ref="E28:E33"/>
    <mergeCell ref="A21:Q21"/>
    <mergeCell ref="AB21:AK21"/>
    <mergeCell ref="A22:A26"/>
    <mergeCell ref="B22:B26"/>
    <mergeCell ref="C22:C26"/>
    <mergeCell ref="D22:D26"/>
    <mergeCell ref="E22:E26"/>
    <mergeCell ref="K22:K26"/>
    <mergeCell ref="L22:L26"/>
    <mergeCell ref="M22:M26"/>
    <mergeCell ref="K28:K33"/>
    <mergeCell ref="L28:L33"/>
    <mergeCell ref="M28:M33"/>
    <mergeCell ref="Q28:Q33"/>
    <mergeCell ref="R28:R33"/>
    <mergeCell ref="T30:X30"/>
    <mergeCell ref="Q22:Q26"/>
    <mergeCell ref="M16:M20"/>
    <mergeCell ref="Q16:Q20"/>
    <mergeCell ref="R16:R20"/>
    <mergeCell ref="AC16:AJ16"/>
    <mergeCell ref="T16:X16"/>
    <mergeCell ref="Y16:Z16"/>
    <mergeCell ref="N14:N15"/>
    <mergeCell ref="O14:P15"/>
    <mergeCell ref="Q14:R14"/>
    <mergeCell ref="M14:M15"/>
    <mergeCell ref="A16:A20"/>
    <mergeCell ref="B16:B20"/>
    <mergeCell ref="C16:C20"/>
    <mergeCell ref="D16:D20"/>
    <mergeCell ref="E16:E20"/>
    <mergeCell ref="K16:K20"/>
    <mergeCell ref="L16:L20"/>
    <mergeCell ref="H14:H15"/>
    <mergeCell ref="I14:I15"/>
    <mergeCell ref="J14:J15"/>
    <mergeCell ref="K14:K15"/>
    <mergeCell ref="L14:L15"/>
    <mergeCell ref="A7:Q7"/>
    <mergeCell ref="A11:R11"/>
    <mergeCell ref="AC13:AJ13"/>
    <mergeCell ref="A14:A15"/>
    <mergeCell ref="B14:B15"/>
    <mergeCell ref="C14:C15"/>
    <mergeCell ref="D14:D15"/>
    <mergeCell ref="E14:E15"/>
    <mergeCell ref="F14:F15"/>
    <mergeCell ref="G14:G15"/>
  </mergeCells>
  <conditionalFormatting sqref="N16:N20">
    <cfRule type="aboveAverage" dxfId="1175" priority="8397" aboveAverage="0"/>
  </conditionalFormatting>
  <conditionalFormatting sqref="N22:N26">
    <cfRule type="aboveAverage" dxfId="1174" priority="555" aboveAverage="0"/>
    <cfRule type="containsText" dxfId="1173" priority="554" operator="containsText" text="Inexequível">
      <formula>NOT(ISERROR(SEARCH("Inexequível",N22)))</formula>
    </cfRule>
    <cfRule type="containsText" dxfId="1172" priority="553" operator="containsText" text="Válido">
      <formula>NOT(ISERROR(SEARCH("Válido",N22)))</formula>
    </cfRule>
    <cfRule type="containsText" priority="552" operator="containsText" text="Excessivamente elevado">
      <formula>NOT(ISERROR(SEARCH("Excessivamente elevado",N22)))</formula>
    </cfRule>
  </conditionalFormatting>
  <conditionalFormatting sqref="N28:N33">
    <cfRule type="aboveAverage" dxfId="1171" priority="563" aboveAverage="0"/>
    <cfRule type="containsText" dxfId="1170" priority="562" operator="containsText" text="Inexequível">
      <formula>NOT(ISERROR(SEARCH("Inexequível",N28)))</formula>
    </cfRule>
    <cfRule type="containsText" dxfId="1169" priority="561" operator="containsText" text="Válido">
      <formula>NOT(ISERROR(SEARCH("Válido",N28)))</formula>
    </cfRule>
    <cfRule type="containsText" priority="560" operator="containsText" text="Excessivamente elevado">
      <formula>NOT(ISERROR(SEARCH("Excessivamente elevado",N28)))</formula>
    </cfRule>
  </conditionalFormatting>
  <conditionalFormatting sqref="N30:N33 N16:O20 O22:P25 N22:N26 N35:N40 N68:N72">
    <cfRule type="cellIs" dxfId="1168" priority="505" operator="greaterThan">
      <formula>"J&amp;25"</formula>
    </cfRule>
  </conditionalFormatting>
  <conditionalFormatting sqref="N30:N33 N28:O29">
    <cfRule type="cellIs" dxfId="1167" priority="496" operator="greaterThan">
      <formula>"J$25"</formula>
    </cfRule>
  </conditionalFormatting>
  <conditionalFormatting sqref="N30:N33 O16:O20 O22:P25 N6:P6 N10:P10 N12:P13 N14:N20 N22:N26 N35:N40 N68:N72">
    <cfRule type="containsText" dxfId="1166" priority="503" operator="containsText" text="Excessivamente elevado">
      <formula>NOT(ISERROR(SEARCH("Excessivamente elevado",N6)))</formula>
    </cfRule>
  </conditionalFormatting>
  <conditionalFormatting sqref="N30:N33">
    <cfRule type="cellIs" dxfId="1165" priority="493" operator="lessThan">
      <formula>"K$25"</formula>
    </cfRule>
    <cfRule type="containsText" dxfId="1164" priority="492" operator="containsText" text="Excessivamente elevado">
      <formula>NOT(ISERROR(SEARCH("Excessivamente elevado",N30)))</formula>
    </cfRule>
    <cfRule type="cellIs" dxfId="1163" priority="494" operator="greaterThan">
      <formula>"J&amp;25"</formula>
    </cfRule>
  </conditionalFormatting>
  <conditionalFormatting sqref="N35:N40">
    <cfRule type="containsText" dxfId="1162" priority="533" operator="containsText" text="Válido">
      <formula>NOT(ISERROR(SEARCH("Válido",N35)))</formula>
    </cfRule>
    <cfRule type="aboveAverage" dxfId="1161" priority="535" aboveAverage="0"/>
    <cfRule type="containsText" dxfId="1160" priority="534" operator="containsText" text="Inexequível">
      <formula>NOT(ISERROR(SEARCH("Inexequível",N35)))</formula>
    </cfRule>
    <cfRule type="containsText" priority="532" operator="containsText" text="Excessivamente elevado">
      <formula>NOT(ISERROR(SEARCH("Excessivamente elevado",N35)))</formula>
    </cfRule>
  </conditionalFormatting>
  <conditionalFormatting sqref="N42:N46">
    <cfRule type="cellIs" dxfId="1159" priority="491" operator="greaterThan">
      <formula>"J$25"</formula>
    </cfRule>
    <cfRule type="aboveAverage" dxfId="1158" priority="559" aboveAverage="0"/>
    <cfRule type="cellIs" dxfId="1157" priority="489" operator="greaterThan">
      <formula>"J&amp;25"</formula>
    </cfRule>
    <cfRule type="containsText" dxfId="1156" priority="487" operator="containsText" text="Excessivamente elevado">
      <formula>NOT(ISERROR(SEARCH("Excessivamente elevado",N42)))</formula>
    </cfRule>
    <cfRule type="containsText" dxfId="1155" priority="558" operator="containsText" text="Inexequível">
      <formula>NOT(ISERROR(SEARCH("Inexequível",N42)))</formula>
    </cfRule>
    <cfRule type="containsText" dxfId="1154" priority="557" operator="containsText" text="Válido">
      <formula>NOT(ISERROR(SEARCH("Válido",N42)))</formula>
    </cfRule>
    <cfRule type="containsText" priority="556" operator="containsText" text="Excessivamente elevado">
      <formula>NOT(ISERROR(SEARCH("Excessivamente elevado",N42)))</formula>
    </cfRule>
    <cfRule type="cellIs" dxfId="1153" priority="488" operator="lessThan">
      <formula>"K$25"</formula>
    </cfRule>
  </conditionalFormatting>
  <conditionalFormatting sqref="N48:N53">
    <cfRule type="cellIs" dxfId="1152" priority="486" operator="greaterThan">
      <formula>"J$25"</formula>
    </cfRule>
    <cfRule type="aboveAverage" dxfId="1151" priority="527" aboveAverage="0"/>
    <cfRule type="containsText" dxfId="1150" priority="526" operator="containsText" text="Inexequível">
      <formula>NOT(ISERROR(SEARCH("Inexequível",N48)))</formula>
    </cfRule>
    <cfRule type="containsText" dxfId="1149" priority="525" operator="containsText" text="Válido">
      <formula>NOT(ISERROR(SEARCH("Válido",N48)))</formula>
    </cfRule>
    <cfRule type="containsText" priority="524" operator="containsText" text="Excessivamente elevado">
      <formula>NOT(ISERROR(SEARCH("Excessivamente elevado",N48)))</formula>
    </cfRule>
    <cfRule type="containsText" dxfId="1148" priority="482" operator="containsText" text="Excessivamente elevado">
      <formula>NOT(ISERROR(SEARCH("Excessivamente elevado",N48)))</formula>
    </cfRule>
    <cfRule type="cellIs" dxfId="1147" priority="483" operator="lessThan">
      <formula>"K$25"</formula>
    </cfRule>
    <cfRule type="cellIs" dxfId="1146" priority="484" operator="greaterThan">
      <formula>"J&amp;25"</formula>
    </cfRule>
  </conditionalFormatting>
  <conditionalFormatting sqref="N55:N59">
    <cfRule type="containsText" dxfId="1145" priority="8563" operator="containsText" text="Válido">
      <formula>NOT(ISERROR(SEARCH("Válido",N55)))</formula>
    </cfRule>
    <cfRule type="containsText" priority="8562" operator="containsText" text="Excessivamente elevado">
      <formula>NOT(ISERROR(SEARCH("Excessivamente elevado",N55)))</formula>
    </cfRule>
    <cfRule type="containsText" dxfId="1144" priority="8564" operator="containsText" text="Inexequível">
      <formula>NOT(ISERROR(SEARCH("Inexequível",N55)))</formula>
    </cfRule>
    <cfRule type="containsText" dxfId="1143" priority="447" operator="containsText" text="Excessivamente elevado">
      <formula>NOT(ISERROR(SEARCH("Excessivamente elevado",N55)))</formula>
    </cfRule>
    <cfRule type="cellIs" dxfId="1142" priority="448" operator="lessThan">
      <formula>"K$25"</formula>
    </cfRule>
    <cfRule type="cellIs" dxfId="1141" priority="449" operator="greaterThan">
      <formula>"J&amp;25"</formula>
    </cfRule>
    <cfRule type="cellIs" dxfId="1140" priority="451" operator="greaterThan">
      <formula>"J$25"</formula>
    </cfRule>
    <cfRule type="aboveAverage" dxfId="1139" priority="8565" aboveAverage="0"/>
  </conditionalFormatting>
  <conditionalFormatting sqref="N61:N66">
    <cfRule type="containsText" dxfId="1138" priority="442" operator="containsText" text="Excessivamente elevado">
      <formula>NOT(ISERROR(SEARCH("Excessivamente elevado",N61)))</formula>
    </cfRule>
    <cfRule type="cellIs" dxfId="1137" priority="446" operator="greaterThan">
      <formula>"J$25"</formula>
    </cfRule>
    <cfRule type="cellIs" dxfId="1136" priority="444" operator="greaterThan">
      <formula>"J&amp;25"</formula>
    </cfRule>
    <cfRule type="containsText" dxfId="1135" priority="514" operator="containsText" text="Inexequível">
      <formula>NOT(ISERROR(SEARCH("Inexequível",N61)))</formula>
    </cfRule>
    <cfRule type="containsText" dxfId="1134" priority="513" operator="containsText" text="Válido">
      <formula>NOT(ISERROR(SEARCH("Válido",N61)))</formula>
    </cfRule>
    <cfRule type="containsText" priority="512" operator="containsText" text="Excessivamente elevado">
      <formula>NOT(ISERROR(SEARCH("Excessivamente elevado",N61)))</formula>
    </cfRule>
    <cfRule type="cellIs" dxfId="1133" priority="443" operator="lessThan">
      <formula>"K$25"</formula>
    </cfRule>
    <cfRule type="aboveAverage" dxfId="1132" priority="515" aboveAverage="0"/>
  </conditionalFormatting>
  <conditionalFormatting sqref="N68:N72">
    <cfRule type="containsText" dxfId="1131" priority="8399" operator="containsText" text="Válido">
      <formula>NOT(ISERROR(SEARCH("Válido",N68)))</formula>
    </cfRule>
    <cfRule type="containsText" priority="8398" operator="containsText" text="Excessivamente elevado">
      <formula>NOT(ISERROR(SEARCH("Excessivamente elevado",N68)))</formula>
    </cfRule>
    <cfRule type="aboveAverage" dxfId="1130" priority="8401" aboveAverage="0"/>
    <cfRule type="containsText" dxfId="1129" priority="8400" operator="containsText" text="Inexequível">
      <formula>NOT(ISERROR(SEARCH("Inexequível",N68)))</formula>
    </cfRule>
  </conditionalFormatting>
  <conditionalFormatting sqref="N74:N78">
    <cfRule type="containsText" dxfId="1128" priority="518" operator="containsText" text="Inexequível">
      <formula>NOT(ISERROR(SEARCH("Inexequível",N74)))</formula>
    </cfRule>
    <cfRule type="containsText" dxfId="1127" priority="517" operator="containsText" text="Válido">
      <formula>NOT(ISERROR(SEARCH("Válido",N74)))</formula>
    </cfRule>
    <cfRule type="containsText" priority="516" operator="containsText" text="Excessivamente elevado">
      <formula>NOT(ISERROR(SEARCH("Excessivamente elevado",N74)))</formula>
    </cfRule>
    <cfRule type="containsText" dxfId="1126" priority="437" operator="containsText" text="Excessivamente elevado">
      <formula>NOT(ISERROR(SEARCH("Excessivamente elevado",N74)))</formula>
    </cfRule>
    <cfRule type="cellIs" dxfId="1125" priority="438" operator="lessThan">
      <formula>"K$25"</formula>
    </cfRule>
    <cfRule type="cellIs" dxfId="1124" priority="439" operator="greaterThan">
      <formula>"J&amp;25"</formula>
    </cfRule>
    <cfRule type="cellIs" dxfId="1123" priority="441" operator="greaterThan">
      <formula>"J$25"</formula>
    </cfRule>
    <cfRule type="aboveAverage" dxfId="1122" priority="519" aboveAverage="0"/>
  </conditionalFormatting>
  <conditionalFormatting sqref="N80:N84">
    <cfRule type="containsText" priority="8402" operator="containsText" text="Excessivamente elevado">
      <formula>NOT(ISERROR(SEARCH("Excessivamente elevado",N80)))</formula>
    </cfRule>
    <cfRule type="containsText" dxfId="1121" priority="8403" operator="containsText" text="Válido">
      <formula>NOT(ISERROR(SEARCH("Válido",N80)))</formula>
    </cfRule>
    <cfRule type="cellIs" dxfId="1120" priority="436" operator="greaterThan">
      <formula>"J$25"</formula>
    </cfRule>
    <cfRule type="containsText" dxfId="1119" priority="8404" operator="containsText" text="Inexequível">
      <formula>NOT(ISERROR(SEARCH("Inexequível",N80)))</formula>
    </cfRule>
    <cfRule type="aboveAverage" dxfId="1118" priority="8405" aboveAverage="0"/>
    <cfRule type="cellIs" dxfId="1117" priority="433" operator="lessThan">
      <formula>"K$25"</formula>
    </cfRule>
    <cfRule type="containsText" dxfId="1116" priority="432" operator="containsText" text="Excessivamente elevado">
      <formula>NOT(ISERROR(SEARCH("Excessivamente elevado",N80)))</formula>
    </cfRule>
    <cfRule type="cellIs" dxfId="1115" priority="434" operator="greaterThan">
      <formula>"J&amp;25"</formula>
    </cfRule>
  </conditionalFormatting>
  <conditionalFormatting sqref="N16:O20 O22:O25 N22:N26 N30:N33 N35:N40 N68:N72">
    <cfRule type="cellIs" dxfId="1114" priority="507" operator="greaterThan">
      <formula>"J$25"</formula>
    </cfRule>
  </conditionalFormatting>
  <conditionalFormatting sqref="N16:O20 O22:P25 N22:N26 N30:N33 N35:N40 N68:N72">
    <cfRule type="cellIs" dxfId="1113" priority="504" operator="lessThan">
      <formula>"K$25"</formula>
    </cfRule>
  </conditionalFormatting>
  <conditionalFormatting sqref="N16:O20">
    <cfRule type="containsText" priority="8390" operator="containsText" text="Excessivamente elevado">
      <formula>NOT(ISERROR(SEARCH("Excessivamente elevado",N16)))</formula>
    </cfRule>
    <cfRule type="containsText" dxfId="1112" priority="8392" operator="containsText" text="Inexequível">
      <formula>NOT(ISERROR(SEARCH("Inexequível",N16)))</formula>
    </cfRule>
    <cfRule type="containsText" dxfId="1111" priority="8391" operator="containsText" text="Válido">
      <formula>NOT(ISERROR(SEARCH("Válido",N16)))</formula>
    </cfRule>
  </conditionalFormatting>
  <conditionalFormatting sqref="N21:P21">
    <cfRule type="containsText" dxfId="1110" priority="501" operator="containsText" text="Excessivamente elevado">
      <formula>NOT(ISERROR(SEARCH("Excessivamente elevado",N21)))</formula>
    </cfRule>
  </conditionalFormatting>
  <conditionalFormatting sqref="N27:P29">
    <cfRule type="containsText" dxfId="1109" priority="320" operator="containsText" text="Excessivamente elevado">
      <formula>NOT(ISERROR(SEARCH("Excessivamente elevado",N27)))</formula>
    </cfRule>
  </conditionalFormatting>
  <conditionalFormatting sqref="N28:P29">
    <cfRule type="cellIs" dxfId="1108" priority="426" operator="greaterThan">
      <formula>"J&amp;25"</formula>
    </cfRule>
    <cfRule type="cellIs" dxfId="1107" priority="425" operator="lessThan">
      <formula>"K$25"</formula>
    </cfRule>
  </conditionalFormatting>
  <conditionalFormatting sqref="N34:P34">
    <cfRule type="containsText" dxfId="1106" priority="319" operator="containsText" text="Excessivamente elevado">
      <formula>NOT(ISERROR(SEARCH("Excessivamente elevado",N34)))</formula>
    </cfRule>
  </conditionalFormatting>
  <conditionalFormatting sqref="N67:P67">
    <cfRule type="containsText" dxfId="1105" priority="377" operator="containsText" text="Excessivamente elevado">
      <formula>NOT(ISERROR(SEARCH("Excessivamente elevado",N67)))</formula>
    </cfRule>
  </conditionalFormatting>
  <conditionalFormatting sqref="N85:P1048576">
    <cfRule type="containsText" dxfId="1104" priority="54" operator="containsText" text="Excessivamente elevado">
      <formula>NOT(ISERROR(SEARCH("Excessivamente elevado",N85)))</formula>
    </cfRule>
  </conditionalFormatting>
  <conditionalFormatting sqref="O14">
    <cfRule type="containsText" dxfId="1103" priority="502" operator="containsText" text="Excessivamente elevado">
      <formula>NOT(ISERROR(SEARCH("Excessivamente elevado",O14)))</formula>
    </cfRule>
  </conditionalFormatting>
  <conditionalFormatting sqref="O16:O20 O22:O25">
    <cfRule type="cellIs" dxfId="1102" priority="431" operator="between">
      <formula>75</formula>
      <formula>100</formula>
    </cfRule>
  </conditionalFormatting>
  <conditionalFormatting sqref="O16:O20">
    <cfRule type="aboveAverage" dxfId="1101" priority="8393" aboveAverage="0"/>
  </conditionalFormatting>
  <conditionalFormatting sqref="O22:O25">
    <cfRule type="aboveAverage" dxfId="1100" priority="551" aboveAverage="0"/>
  </conditionalFormatting>
  <conditionalFormatting sqref="O28:O29">
    <cfRule type="containsText" dxfId="1099" priority="498" operator="containsText" text="Válido">
      <formula>NOT(ISERROR(SEARCH("Válido",O28)))</formula>
    </cfRule>
    <cfRule type="containsText" dxfId="1098" priority="499" operator="containsText" text="Inexequível">
      <formula>NOT(ISERROR(SEARCH("Inexequível",O28)))</formula>
    </cfRule>
    <cfRule type="aboveAverage" dxfId="1097" priority="500" aboveAverage="0"/>
  </conditionalFormatting>
  <conditionalFormatting sqref="O35:O36">
    <cfRule type="containsText" dxfId="1096" priority="479" operator="containsText" text="Válido">
      <formula>NOT(ISERROR(SEARCH("Válido",O35)))</formula>
    </cfRule>
    <cfRule type="aboveAverage" dxfId="1095" priority="481" aboveAverage="0"/>
    <cfRule type="containsText" dxfId="1094" priority="480" operator="containsText" text="Inexequível">
      <formula>NOT(ISERROR(SEARCH("Inexequível",O35)))</formula>
    </cfRule>
    <cfRule type="cellIs" dxfId="1093" priority="477" operator="greaterThan">
      <formula>"J$25"</formula>
    </cfRule>
  </conditionalFormatting>
  <conditionalFormatting sqref="O42">
    <cfRule type="aboveAverage" dxfId="1092" priority="423" aboveAverage="0"/>
    <cfRule type="containsText" dxfId="1091" priority="422" operator="containsText" text="Inexequível">
      <formula>NOT(ISERROR(SEARCH("Inexequível",O42)))</formula>
    </cfRule>
    <cfRule type="cellIs" dxfId="1090" priority="419" operator="greaterThan">
      <formula>"J$25"</formula>
    </cfRule>
    <cfRule type="containsText" dxfId="1089" priority="421" operator="containsText" text="Válido">
      <formula>NOT(ISERROR(SEARCH("Válido",O42)))</formula>
    </cfRule>
  </conditionalFormatting>
  <conditionalFormatting sqref="O46">
    <cfRule type="cellIs" dxfId="1088" priority="5" operator="greaterThan">
      <formula>"J$25"</formula>
    </cfRule>
    <cfRule type="aboveAverage" dxfId="1087" priority="9" aboveAverage="0"/>
  </conditionalFormatting>
  <conditionalFormatting sqref="O48:O50">
    <cfRule type="aboveAverage" dxfId="1086" priority="400" aboveAverage="0"/>
    <cfRule type="containsText" dxfId="1085" priority="399" operator="containsText" text="Inexequível">
      <formula>NOT(ISERROR(SEARCH("Inexequível",O48)))</formula>
    </cfRule>
    <cfRule type="cellIs" dxfId="1084" priority="396" operator="greaterThan">
      <formula>"J$25"</formula>
    </cfRule>
    <cfRule type="containsText" dxfId="1083" priority="398" operator="containsText" text="Válido">
      <formula>NOT(ISERROR(SEARCH("Válido",O48)))</formula>
    </cfRule>
  </conditionalFormatting>
  <conditionalFormatting sqref="O61:O64">
    <cfRule type="cellIs" dxfId="1082" priority="372" operator="greaterThan">
      <formula>"J$25"</formula>
    </cfRule>
    <cfRule type="containsText" dxfId="1081" priority="374" operator="containsText" text="Válido">
      <formula>NOT(ISERROR(SEARCH("Válido",O61)))</formula>
    </cfRule>
    <cfRule type="containsText" dxfId="1080" priority="375" operator="containsText" text="Inexequível">
      <formula>NOT(ISERROR(SEARCH("Inexequível",O61)))</formula>
    </cfRule>
    <cfRule type="aboveAverage" dxfId="1079" priority="376" aboveAverage="0"/>
  </conditionalFormatting>
  <conditionalFormatting sqref="O74:O77">
    <cfRule type="aboveAverage" dxfId="1078" priority="353" aboveAverage="0"/>
    <cfRule type="cellIs" dxfId="1077" priority="349" operator="greaterThan">
      <formula>"J$25"</formula>
    </cfRule>
    <cfRule type="containsText" dxfId="1076" priority="352" operator="containsText" text="Inexequível">
      <formula>NOT(ISERROR(SEARCH("Inexequível",O74)))</formula>
    </cfRule>
    <cfRule type="containsText" dxfId="1075" priority="351" operator="containsText" text="Válido">
      <formula>NOT(ISERROR(SEARCH("Válido",O74)))</formula>
    </cfRule>
  </conditionalFormatting>
  <conditionalFormatting sqref="O80">
    <cfRule type="cellIs" dxfId="1074" priority="326" operator="greaterThan">
      <formula>"J$25"</formula>
    </cfRule>
    <cfRule type="aboveAverage" dxfId="1073" priority="330" aboveAverage="0"/>
  </conditionalFormatting>
  <conditionalFormatting sqref="O22:P25">
    <cfRule type="containsText" priority="544" operator="containsText" text="Excessivamente elevado">
      <formula>NOT(ISERROR(SEARCH("Excessivamente elevado",O22)))</formula>
    </cfRule>
    <cfRule type="containsText" dxfId="1072" priority="546" operator="containsText" text="Inexequível">
      <formula>NOT(ISERROR(SEARCH("Inexequível",O22)))</formula>
    </cfRule>
    <cfRule type="containsText" dxfId="1071" priority="545" operator="containsText" text="Válido">
      <formula>NOT(ISERROR(SEARCH("Válido",O22)))</formula>
    </cfRule>
  </conditionalFormatting>
  <conditionalFormatting sqref="O28:P29">
    <cfRule type="containsText" priority="427" operator="containsText" text="Excessivamente elevado">
      <formula>NOT(ISERROR(SEARCH("Excessivamente elevado",O28)))</formula>
    </cfRule>
  </conditionalFormatting>
  <conditionalFormatting sqref="O35:P36">
    <cfRule type="cellIs" dxfId="1070" priority="461" operator="greaterThan">
      <formula>"J&amp;25"</formula>
    </cfRule>
    <cfRule type="containsText" priority="462" operator="containsText" text="Excessivamente elevado">
      <formula>NOT(ISERROR(SEARCH("Excessivamente elevado",O35)))</formula>
    </cfRule>
    <cfRule type="cellIs" dxfId="1069" priority="467" operator="lessThan">
      <formula>"K$25"</formula>
    </cfRule>
    <cfRule type="containsText" dxfId="1068" priority="466" operator="containsText" text="Excessivamente elevado">
      <formula>NOT(ISERROR(SEARCH("Excessivamente elevado",O35)))</formula>
    </cfRule>
  </conditionalFormatting>
  <conditionalFormatting sqref="O42:P42">
    <cfRule type="cellIs" dxfId="1067" priority="403" operator="greaterThan">
      <formula>"J&amp;25"</formula>
    </cfRule>
    <cfRule type="containsText" dxfId="1066" priority="408" operator="containsText" text="Excessivamente elevado">
      <formula>NOT(ISERROR(SEARCH("Excessivamente elevado",O42)))</formula>
    </cfRule>
    <cfRule type="containsText" priority="404" operator="containsText" text="Excessivamente elevado">
      <formula>NOT(ISERROR(SEARCH("Excessivamente elevado",O42)))</formula>
    </cfRule>
    <cfRule type="cellIs" dxfId="1065" priority="409" operator="lessThan">
      <formula>"K$25"</formula>
    </cfRule>
  </conditionalFormatting>
  <conditionalFormatting sqref="O46:P46">
    <cfRule type="cellIs" dxfId="1064" priority="3" operator="greaterThan">
      <formula>"J&amp;25"</formula>
    </cfRule>
    <cfRule type="containsText" priority="6" operator="containsText" text="Excessivamente elevado">
      <formula>NOT(ISERROR(SEARCH("Excessivamente elevado",O46)))</formula>
    </cfRule>
    <cfRule type="cellIs" dxfId="1063" priority="2" operator="lessThan">
      <formula>"K$25"</formula>
    </cfRule>
    <cfRule type="containsText" dxfId="1062" priority="7" operator="containsText" text="Válido">
      <formula>NOT(ISERROR(SEARCH("Válido",O46)))</formula>
    </cfRule>
    <cfRule type="containsText" dxfId="1061" priority="1" operator="containsText" text="Excessivamente elevado">
      <formula>NOT(ISERROR(SEARCH("Excessivamente elevado",O46)))</formula>
    </cfRule>
    <cfRule type="containsText" dxfId="1060" priority="8" operator="containsText" text="Inexequível">
      <formula>NOT(ISERROR(SEARCH("Inexequível",O46)))</formula>
    </cfRule>
  </conditionalFormatting>
  <conditionalFormatting sqref="O48:P50">
    <cfRule type="cellIs" dxfId="1059" priority="380" operator="greaterThan">
      <formula>"J&amp;25"</formula>
    </cfRule>
    <cfRule type="containsText" priority="381" operator="containsText" text="Excessivamente elevado">
      <formula>NOT(ISERROR(SEARCH("Excessivamente elevado",O48)))</formula>
    </cfRule>
    <cfRule type="cellIs" dxfId="1058" priority="386" operator="lessThan">
      <formula>"K$25"</formula>
    </cfRule>
    <cfRule type="containsText" dxfId="1057" priority="385" operator="containsText" text="Excessivamente elevado">
      <formula>NOT(ISERROR(SEARCH("Excessivamente elevado",O48)))</formula>
    </cfRule>
  </conditionalFormatting>
  <conditionalFormatting sqref="O61:P64">
    <cfRule type="cellIs" dxfId="1056" priority="362" operator="lessThan">
      <formula>"K$25"</formula>
    </cfRule>
    <cfRule type="cellIs" dxfId="1055" priority="356" operator="greaterThan">
      <formula>"J&amp;25"</formula>
    </cfRule>
    <cfRule type="containsText" priority="357" operator="containsText" text="Excessivamente elevado">
      <formula>NOT(ISERROR(SEARCH("Excessivamente elevado",O61)))</formula>
    </cfRule>
    <cfRule type="containsText" dxfId="1054" priority="361" operator="containsText" text="Excessivamente elevado">
      <formula>NOT(ISERROR(SEARCH("Excessivamente elevado",O61)))</formula>
    </cfRule>
  </conditionalFormatting>
  <conditionalFormatting sqref="O74:P77">
    <cfRule type="cellIs" dxfId="1053" priority="339" operator="lessThan">
      <formula>"K$25"</formula>
    </cfRule>
    <cfRule type="containsText" dxfId="1052" priority="338" operator="containsText" text="Excessivamente elevado">
      <formula>NOT(ISERROR(SEARCH("Excessivamente elevado",O74)))</formula>
    </cfRule>
    <cfRule type="containsText" priority="334" operator="containsText" text="Excessivamente elevado">
      <formula>NOT(ISERROR(SEARCH("Excessivamente elevado",O74)))</formula>
    </cfRule>
    <cfRule type="cellIs" dxfId="1051" priority="333" operator="greaterThan">
      <formula>"J&amp;25"</formula>
    </cfRule>
  </conditionalFormatting>
  <conditionalFormatting sqref="O80:P80">
    <cfRule type="containsText" dxfId="1050" priority="329" operator="containsText" text="Inexequível">
      <formula>NOT(ISERROR(SEARCH("Inexequível",O80)))</formula>
    </cfRule>
    <cfRule type="containsText" priority="327" operator="containsText" text="Excessivamente elevado">
      <formula>NOT(ISERROR(SEARCH("Excessivamente elevado",O80)))</formula>
    </cfRule>
    <cfRule type="cellIs" dxfId="1049" priority="324" operator="greaterThan">
      <formula>"J&amp;25"</formula>
    </cfRule>
    <cfRule type="cellIs" dxfId="1048" priority="323" operator="lessThan">
      <formula>"K$25"</formula>
    </cfRule>
    <cfRule type="containsText" dxfId="1047" priority="322" operator="containsText" text="Excessivamente elevado">
      <formula>NOT(ISERROR(SEARCH("Excessivamente elevado",O80)))</formula>
    </cfRule>
    <cfRule type="containsText" dxfId="1046" priority="328" operator="containsText" text="Válido">
      <formula>NOT(ISERROR(SEARCH("Válido",O80)))</formula>
    </cfRule>
  </conditionalFormatting>
  <conditionalFormatting sqref="P22:P25">
    <cfRule type="aboveAverage" dxfId="1045" priority="547" aboveAverage="0"/>
  </conditionalFormatting>
  <conditionalFormatting sqref="P28:P29">
    <cfRule type="aboveAverage" dxfId="1044" priority="430" aboveAverage="0"/>
    <cfRule type="containsText" dxfId="1043" priority="428" operator="containsText" text="Válido">
      <formula>NOT(ISERROR(SEARCH("Válido",P28)))</formula>
    </cfRule>
    <cfRule type="containsText" dxfId="1042" priority="429" operator="containsText" text="Inexequível">
      <formula>NOT(ISERROR(SEARCH("Inexequível",P28)))</formula>
    </cfRule>
  </conditionalFormatting>
  <conditionalFormatting sqref="P35:P36">
    <cfRule type="aboveAverage" dxfId="1041" priority="465" aboveAverage="0"/>
    <cfRule type="containsText" dxfId="1040" priority="470" operator="containsText" text="Válido">
      <formula>NOT(ISERROR(SEARCH("Válido",P35)))</formula>
    </cfRule>
    <cfRule type="containsText" dxfId="1039" priority="471" operator="containsText" text="Inexequível">
      <formula>NOT(ISERROR(SEARCH("Inexequível",P35)))</formula>
    </cfRule>
    <cfRule type="aboveAverage" dxfId="1038" priority="472" aboveAverage="0"/>
    <cfRule type="containsText" dxfId="1037" priority="463" operator="containsText" text="Válido">
      <formula>NOT(ISERROR(SEARCH("Válido",P35)))</formula>
    </cfRule>
    <cfRule type="containsText" dxfId="1036" priority="459" operator="containsText" text="Excessivamente elevado">
      <formula>NOT(ISERROR(SEARCH("Excessivamente elevado",P35)))</formula>
    </cfRule>
    <cfRule type="cellIs" dxfId="1035" priority="460" operator="lessThan">
      <formula>"K$25"</formula>
    </cfRule>
    <cfRule type="containsText" dxfId="1034" priority="464" operator="containsText" text="Inexequível">
      <formula>NOT(ISERROR(SEARCH("Inexequível",P35)))</formula>
    </cfRule>
  </conditionalFormatting>
  <conditionalFormatting sqref="P42">
    <cfRule type="aboveAverage" dxfId="1033" priority="407" aboveAverage="0"/>
    <cfRule type="containsText" dxfId="1032" priority="406" operator="containsText" text="Inexequível">
      <formula>NOT(ISERROR(SEARCH("Inexequível",P42)))</formula>
    </cfRule>
    <cfRule type="containsText" dxfId="1031" priority="405" operator="containsText" text="Válido">
      <formula>NOT(ISERROR(SEARCH("Válido",P42)))</formula>
    </cfRule>
    <cfRule type="cellIs" dxfId="1030" priority="402" operator="lessThan">
      <formula>"K$25"</formula>
    </cfRule>
    <cfRule type="containsText" dxfId="1029" priority="401" operator="containsText" text="Excessivamente elevado">
      <formula>NOT(ISERROR(SEARCH("Excessivamente elevado",P42)))</formula>
    </cfRule>
    <cfRule type="aboveAverage" dxfId="1028" priority="414" aboveAverage="0"/>
    <cfRule type="containsText" dxfId="1027" priority="413" operator="containsText" text="Inexequível">
      <formula>NOT(ISERROR(SEARCH("Inexequível",P42)))</formula>
    </cfRule>
    <cfRule type="containsText" dxfId="1026" priority="412" operator="containsText" text="Válido">
      <formula>NOT(ISERROR(SEARCH("Válido",P42)))</formula>
    </cfRule>
  </conditionalFormatting>
  <conditionalFormatting sqref="P46">
    <cfRule type="aboveAverage" dxfId="1025" priority="23" aboveAverage="0"/>
    <cfRule type="containsText" dxfId="1024" priority="21" operator="containsText" text="Válido">
      <formula>NOT(ISERROR(SEARCH("Válido",P46)))</formula>
    </cfRule>
    <cfRule type="containsText" dxfId="1023" priority="22" operator="containsText" text="Inexequível">
      <formula>NOT(ISERROR(SEARCH("Inexequível",P46)))</formula>
    </cfRule>
    <cfRule type="cellIs" dxfId="1022" priority="18" operator="lessThan">
      <formula>"K$25"</formula>
    </cfRule>
    <cfRule type="containsText" dxfId="1021" priority="17" operator="containsText" text="Excessivamente elevado">
      <formula>NOT(ISERROR(SEARCH("Excessivamente elevado",P46)))</formula>
    </cfRule>
    <cfRule type="aboveAverage" dxfId="1020" priority="16" aboveAverage="0"/>
  </conditionalFormatting>
  <conditionalFormatting sqref="P48:P50">
    <cfRule type="containsText" dxfId="1019" priority="383" operator="containsText" text="Inexequível">
      <formula>NOT(ISERROR(SEARCH("Inexequível",P48)))</formula>
    </cfRule>
    <cfRule type="cellIs" dxfId="1018" priority="379" operator="lessThan">
      <formula>"K$25"</formula>
    </cfRule>
    <cfRule type="containsText" dxfId="1017" priority="378" operator="containsText" text="Excessivamente elevado">
      <formula>NOT(ISERROR(SEARCH("Excessivamente elevado",P48)))</formula>
    </cfRule>
    <cfRule type="containsText" dxfId="1016" priority="390" operator="containsText" text="Inexequível">
      <formula>NOT(ISERROR(SEARCH("Inexequível",P48)))</formula>
    </cfRule>
    <cfRule type="aboveAverage" dxfId="1015" priority="391" aboveAverage="0"/>
    <cfRule type="containsText" dxfId="1014" priority="382" operator="containsText" text="Válido">
      <formula>NOT(ISERROR(SEARCH("Válido",P48)))</formula>
    </cfRule>
    <cfRule type="containsText" dxfId="1013" priority="389" operator="containsText" text="Válido">
      <formula>NOT(ISERROR(SEARCH("Válido",P48)))</formula>
    </cfRule>
    <cfRule type="aboveAverage" dxfId="1012" priority="384" aboveAverage="0"/>
  </conditionalFormatting>
  <conditionalFormatting sqref="P61:P64">
    <cfRule type="containsText" dxfId="1011" priority="366" operator="containsText" text="Inexequível">
      <formula>NOT(ISERROR(SEARCH("Inexequível",P61)))</formula>
    </cfRule>
    <cfRule type="containsText" dxfId="1010" priority="365" operator="containsText" text="Válido">
      <formula>NOT(ISERROR(SEARCH("Válido",P61)))</formula>
    </cfRule>
    <cfRule type="aboveAverage" dxfId="1009" priority="360" aboveAverage="0"/>
    <cfRule type="containsText" dxfId="1008" priority="354" operator="containsText" text="Excessivamente elevado">
      <formula>NOT(ISERROR(SEARCH("Excessivamente elevado",P61)))</formula>
    </cfRule>
    <cfRule type="cellIs" dxfId="1007" priority="355" operator="lessThan">
      <formula>"K$25"</formula>
    </cfRule>
    <cfRule type="containsText" dxfId="1006" priority="358" operator="containsText" text="Válido">
      <formula>NOT(ISERROR(SEARCH("Válido",P61)))</formula>
    </cfRule>
    <cfRule type="containsText" dxfId="1005" priority="359" operator="containsText" text="Inexequível">
      <formula>NOT(ISERROR(SEARCH("Inexequível",P61)))</formula>
    </cfRule>
    <cfRule type="aboveAverage" dxfId="1004" priority="367" aboveAverage="0"/>
  </conditionalFormatting>
  <conditionalFormatting sqref="P74:P77">
    <cfRule type="containsText" dxfId="1003" priority="331" operator="containsText" text="Excessivamente elevado">
      <formula>NOT(ISERROR(SEARCH("Excessivamente elevado",P74)))</formula>
    </cfRule>
    <cfRule type="containsText" dxfId="1002" priority="336" operator="containsText" text="Inexequível">
      <formula>NOT(ISERROR(SEARCH("Inexequível",P74)))</formula>
    </cfRule>
    <cfRule type="aboveAverage" dxfId="1001" priority="344" aboveAverage="0"/>
    <cfRule type="aboveAverage" dxfId="1000" priority="337" aboveAverage="0"/>
    <cfRule type="containsText" dxfId="999" priority="343" operator="containsText" text="Inexequível">
      <formula>NOT(ISERROR(SEARCH("Inexequível",P74)))</formula>
    </cfRule>
    <cfRule type="containsText" dxfId="998" priority="335" operator="containsText" text="Válido">
      <formula>NOT(ISERROR(SEARCH("Válido",P74)))</formula>
    </cfRule>
    <cfRule type="cellIs" dxfId="997" priority="332" operator="lessThan">
      <formula>"K$25"</formula>
    </cfRule>
    <cfRule type="containsText" dxfId="996" priority="342" operator="containsText" text="Válido">
      <formula>NOT(ISERROR(SEARCH("Válido",P74)))</formula>
    </cfRule>
  </conditionalFormatting>
  <conditionalFormatting sqref="P80">
    <cfRule type="aboveAverage" dxfId="995" priority="458" aboveAverage="0"/>
  </conditionalFormatting>
  <pageMargins left="0.7" right="0.7" top="0.75" bottom="0.75" header="0.3" footer="0.3"/>
  <pageSetup paperSize="9"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10F9C-0CE5-4A9F-B953-0A8AC6D72ECB}">
  <sheetPr>
    <tabColor theme="4" tint="-0.249977111117893"/>
  </sheetPr>
  <dimension ref="A1:AL43"/>
  <sheetViews>
    <sheetView showGridLines="0" topLeftCell="A4" zoomScale="78" zoomScaleNormal="78" workbookViewId="0">
      <selection activeCell="Q31" sqref="Q31:Q36"/>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4.28515625" style="13" customWidth="1"/>
    <col min="9" max="9" width="10.14062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37</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thickBot="1" x14ac:dyDescent="0.3">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49</v>
      </c>
      <c r="B16" s="419"/>
      <c r="C16" s="421" t="s">
        <v>288</v>
      </c>
      <c r="D16" s="423" t="s">
        <v>109</v>
      </c>
      <c r="E16" s="425">
        <v>4</v>
      </c>
      <c r="F16" s="170" t="s">
        <v>242</v>
      </c>
      <c r="G16" s="166" t="s">
        <v>191</v>
      </c>
      <c r="H16" s="169" t="s">
        <v>289</v>
      </c>
      <c r="I16" s="106" t="s">
        <v>403</v>
      </c>
      <c r="J16" s="167">
        <v>42.99</v>
      </c>
      <c r="K16" s="427">
        <f>AVERAGE(J16:J19)</f>
        <v>51.18</v>
      </c>
      <c r="L16" s="430">
        <f>K16*1.25</f>
        <v>63.975000000000001</v>
      </c>
      <c r="M16" s="430">
        <f>K16*0.75</f>
        <v>38.384999999999998</v>
      </c>
      <c r="N16" s="95" t="str">
        <f>IF(J16&gt;L$16,"EXCESSIVAMENTE ELEVADO",IF(J16&lt;M$16,"INEXEQUÍVEL","VÁLIDO"))</f>
        <v>VÁLIDO</v>
      </c>
      <c r="O16" s="46"/>
      <c r="P16" s="82"/>
      <c r="Q16" s="403">
        <f>TRUNC(AVERAGE(J16:J19),2)</f>
        <v>51.18</v>
      </c>
      <c r="R16" s="403">
        <f>E16*Q16</f>
        <v>204.72</v>
      </c>
      <c r="T16" s="400" t="s">
        <v>62</v>
      </c>
      <c r="U16" s="401"/>
      <c r="V16" s="401"/>
      <c r="W16" s="401"/>
      <c r="X16" s="402"/>
      <c r="Y16" s="398" t="s">
        <v>66</v>
      </c>
      <c r="Z16" s="399"/>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141" t="s">
        <v>498</v>
      </c>
      <c r="G17" s="147" t="s">
        <v>133</v>
      </c>
      <c r="H17" s="169" t="s">
        <v>499</v>
      </c>
      <c r="I17" s="106" t="s">
        <v>80</v>
      </c>
      <c r="J17" s="215">
        <v>44</v>
      </c>
      <c r="K17" s="428"/>
      <c r="L17" s="431"/>
      <c r="M17" s="431"/>
      <c r="N17" s="95" t="str">
        <f>IF(J17&gt;L$16,"EXCESSIVAMENTE ELEVADO",IF(J17&lt;M$16,"INEXEQUÍVEL","VÁLIDO"))</f>
        <v>VÁLIDO</v>
      </c>
      <c r="O17" s="46"/>
      <c r="P17" s="82"/>
      <c r="Q17" s="404"/>
      <c r="R17" s="404"/>
      <c r="T17" s="125"/>
      <c r="U17" s="126"/>
      <c r="V17" s="126"/>
      <c r="W17" s="126"/>
      <c r="X17" s="127"/>
      <c r="Y17" s="128"/>
      <c r="Z17" s="129"/>
      <c r="AB17" s="44"/>
      <c r="AC17" s="107"/>
      <c r="AD17" s="107"/>
      <c r="AE17" s="107"/>
      <c r="AF17" s="107"/>
      <c r="AG17" s="107"/>
      <c r="AH17" s="107"/>
      <c r="AI17" s="107"/>
      <c r="AJ17" s="107"/>
      <c r="AK17" s="111"/>
      <c r="AL17" s="28"/>
    </row>
    <row r="18" spans="1:38" ht="61.9" customHeight="1" x14ac:dyDescent="0.25">
      <c r="A18" s="420"/>
      <c r="B18" s="420"/>
      <c r="C18" s="422"/>
      <c r="D18" s="424"/>
      <c r="E18" s="426"/>
      <c r="F18" s="174" t="s">
        <v>91</v>
      </c>
      <c r="G18" s="211" t="s">
        <v>85</v>
      </c>
      <c r="H18" s="146" t="s">
        <v>511</v>
      </c>
      <c r="I18" s="106" t="s">
        <v>79</v>
      </c>
      <c r="J18" s="215">
        <v>54.83</v>
      </c>
      <c r="K18" s="428"/>
      <c r="L18" s="431"/>
      <c r="M18" s="431"/>
      <c r="N18" s="95" t="str">
        <f t="shared" ref="N18" si="0">IF(J18&gt;L$16,"EXCESSIVAMENTE ELEVADO",IF(J18&lt;M$16,"INEXEQUÍVEL","VÁLIDO"))</f>
        <v>VÁLIDO</v>
      </c>
      <c r="O18" s="46"/>
      <c r="P18" s="82"/>
      <c r="Q18" s="404"/>
      <c r="R18" s="404"/>
      <c r="T18" s="74" t="s">
        <v>4</v>
      </c>
      <c r="U18" s="75" t="s">
        <v>63</v>
      </c>
      <c r="V18" s="76" t="s">
        <v>64</v>
      </c>
      <c r="W18" s="75" t="s">
        <v>65</v>
      </c>
      <c r="X18" s="77" t="s">
        <v>15</v>
      </c>
      <c r="Y18" s="78">
        <v>0.25</v>
      </c>
      <c r="Z18" s="79">
        <v>0.75</v>
      </c>
      <c r="AB18" s="44"/>
      <c r="AC18" s="107"/>
      <c r="AD18" s="107"/>
      <c r="AE18" s="107"/>
      <c r="AF18" s="107"/>
      <c r="AG18" s="107"/>
      <c r="AH18" s="107"/>
      <c r="AI18" s="107"/>
      <c r="AJ18" s="107"/>
      <c r="AK18" s="111"/>
      <c r="AL18" s="28"/>
    </row>
    <row r="19" spans="1:38" ht="61.9" customHeight="1" thickBot="1" x14ac:dyDescent="0.3">
      <c r="A19" s="420"/>
      <c r="B19" s="420"/>
      <c r="C19" s="422"/>
      <c r="D19" s="424"/>
      <c r="E19" s="426"/>
      <c r="F19" s="169" t="s">
        <v>500</v>
      </c>
      <c r="G19" s="145" t="s">
        <v>496</v>
      </c>
      <c r="H19" s="169" t="s">
        <v>290</v>
      </c>
      <c r="I19" s="106" t="s">
        <v>403</v>
      </c>
      <c r="J19" s="216">
        <v>62.9</v>
      </c>
      <c r="K19" s="428"/>
      <c r="L19" s="431"/>
      <c r="M19" s="431"/>
      <c r="N19" s="95" t="str">
        <f>IF(J19&gt;L$16,"EXCESSIVAMENTE ELEVADO",IF(J19&lt;M$16,"INEXEQUÍVEL","VÁLIDO"))</f>
        <v>VÁLIDO</v>
      </c>
      <c r="O19" s="46"/>
      <c r="P19" s="82"/>
      <c r="Q19" s="404"/>
      <c r="R19" s="404"/>
      <c r="T19" s="282">
        <f>AVERAGE(J16:J19)</f>
        <v>51.18</v>
      </c>
      <c r="U19" s="68">
        <f>_xlfn.STDEV.S(J16:J19)</f>
        <v>9.4746926071509066</v>
      </c>
      <c r="V19" s="69">
        <f>U19/T19</f>
        <v>0.18512490439919707</v>
      </c>
      <c r="W19" s="70" t="str">
        <f>IF(V19&gt;25,"MEDIANA;","MÉDIA")</f>
        <v>MÉDIA</v>
      </c>
      <c r="X19" s="71">
        <f>MIN(J16:J19)</f>
        <v>42.99</v>
      </c>
      <c r="Y19" s="80" t="s">
        <v>70</v>
      </c>
      <c r="Z19" s="81" t="s">
        <v>71</v>
      </c>
      <c r="AB19" s="44"/>
      <c r="AC19" s="107"/>
      <c r="AD19" s="107"/>
      <c r="AE19" s="107"/>
      <c r="AF19" s="107"/>
      <c r="AG19" s="107"/>
      <c r="AH19" s="107"/>
      <c r="AI19" s="107"/>
      <c r="AJ19" s="107"/>
      <c r="AK19" s="111"/>
      <c r="AL19" s="28"/>
    </row>
    <row r="20" spans="1:38" s="20" customFormat="1" ht="21.75" customHeight="1" thickBot="1" x14ac:dyDescent="0.3">
      <c r="A20" s="395"/>
      <c r="B20" s="396"/>
      <c r="C20" s="396"/>
      <c r="D20" s="396"/>
      <c r="E20" s="396"/>
      <c r="F20" s="396"/>
      <c r="G20" s="396"/>
      <c r="H20" s="396"/>
      <c r="I20" s="396"/>
      <c r="J20" s="396"/>
      <c r="K20" s="396"/>
      <c r="L20" s="396"/>
      <c r="M20" s="396"/>
      <c r="N20" s="396"/>
      <c r="O20" s="396"/>
      <c r="P20" s="396"/>
      <c r="Q20" s="396"/>
      <c r="R20" s="87"/>
      <c r="V20" s="40"/>
      <c r="AB20" s="433"/>
      <c r="AC20" s="433"/>
      <c r="AD20" s="433"/>
      <c r="AE20" s="433"/>
      <c r="AF20" s="433"/>
      <c r="AG20" s="433"/>
      <c r="AH20" s="433"/>
      <c r="AI20" s="433"/>
      <c r="AJ20" s="433"/>
      <c r="AK20" s="433"/>
      <c r="AL20" s="91"/>
    </row>
    <row r="21" spans="1:38" ht="72" customHeight="1" x14ac:dyDescent="0.25">
      <c r="A21" s="419">
        <v>50</v>
      </c>
      <c r="B21" s="419"/>
      <c r="C21" s="421" t="s">
        <v>291</v>
      </c>
      <c r="D21" s="423" t="s">
        <v>109</v>
      </c>
      <c r="E21" s="425">
        <v>18</v>
      </c>
      <c r="F21" s="156" t="s">
        <v>292</v>
      </c>
      <c r="G21" s="158" t="s">
        <v>133</v>
      </c>
      <c r="H21" s="158" t="s">
        <v>424</v>
      </c>
      <c r="I21" s="106" t="s">
        <v>403</v>
      </c>
      <c r="J21" s="187">
        <v>55.9</v>
      </c>
      <c r="K21" s="427">
        <f>AVERAGE(J21:J24)</f>
        <v>73.425000000000011</v>
      </c>
      <c r="L21" s="430">
        <f>K21*1.25</f>
        <v>91.781250000000014</v>
      </c>
      <c r="M21" s="430">
        <f>K21*0.75</f>
        <v>55.068750000000009</v>
      </c>
      <c r="N21" s="57" t="str">
        <f>IF(J21&gt;L$21,"EXCESSIVAMENTE ELEVADO",IF(J21&lt;M$21,"INEXEQUÍVEL","VÁLIDO"))</f>
        <v>VÁLIDO</v>
      </c>
      <c r="O21" s="46"/>
      <c r="P21" s="118"/>
      <c r="Q21" s="403">
        <f>TRUNC(AVERAGE(J21:J23),2)</f>
        <v>60.68</v>
      </c>
      <c r="R21" s="403">
        <f>Q21*E21</f>
        <v>1092.24</v>
      </c>
      <c r="T21" s="400" t="s">
        <v>62</v>
      </c>
      <c r="U21" s="401"/>
      <c r="V21" s="401"/>
      <c r="W21" s="401"/>
      <c r="X21" s="402"/>
      <c r="Y21" s="398" t="s">
        <v>66</v>
      </c>
      <c r="Z21" s="399"/>
    </row>
    <row r="22" spans="1:38" ht="72" customHeight="1" x14ac:dyDescent="0.25">
      <c r="A22" s="420"/>
      <c r="B22" s="420"/>
      <c r="C22" s="422"/>
      <c r="D22" s="424"/>
      <c r="E22" s="426"/>
      <c r="F22" s="151" t="s">
        <v>293</v>
      </c>
      <c r="G22" s="147" t="s">
        <v>294</v>
      </c>
      <c r="H22" s="185" t="s">
        <v>103</v>
      </c>
      <c r="I22" s="106" t="s">
        <v>80</v>
      </c>
      <c r="J22" s="296">
        <v>56.31</v>
      </c>
      <c r="K22" s="428"/>
      <c r="L22" s="431"/>
      <c r="M22" s="431"/>
      <c r="N22" s="57" t="str">
        <f>IF(J22&gt;L$21,"EXCESSIVAMENTE ELEVADO",IF(J22&lt;M$21,"INEXEQUÍVEL","VÁLIDO"))</f>
        <v>VÁLIDO</v>
      </c>
      <c r="O22" s="46"/>
      <c r="P22" s="118"/>
      <c r="Q22" s="404"/>
      <c r="R22" s="404"/>
      <c r="T22" s="125"/>
      <c r="U22" s="126"/>
      <c r="V22" s="126"/>
      <c r="W22" s="126"/>
      <c r="X22" s="127"/>
      <c r="Y22" s="128"/>
      <c r="Z22" s="129"/>
    </row>
    <row r="23" spans="1:38" ht="72" customHeight="1" x14ac:dyDescent="0.25">
      <c r="A23" s="420"/>
      <c r="B23" s="420"/>
      <c r="C23" s="422"/>
      <c r="D23" s="424"/>
      <c r="E23" s="426"/>
      <c r="F23" s="174" t="s">
        <v>91</v>
      </c>
      <c r="G23" s="211" t="s">
        <v>85</v>
      </c>
      <c r="H23" s="146" t="s">
        <v>511</v>
      </c>
      <c r="I23" s="106" t="s">
        <v>79</v>
      </c>
      <c r="J23" s="162">
        <v>69.84</v>
      </c>
      <c r="K23" s="428"/>
      <c r="L23" s="431"/>
      <c r="M23" s="431"/>
      <c r="N23" s="57" t="str">
        <f>IF(J23&gt;L$21,"EXCESSIVAMENTE ELEVADO",IF(J23&lt;M$21,"INEXEQUÍVEL","VÁLIDO"))</f>
        <v>VÁLIDO</v>
      </c>
      <c r="O23" s="46"/>
      <c r="P23" s="118"/>
      <c r="Q23" s="404"/>
      <c r="R23" s="404"/>
      <c r="T23" s="74" t="s">
        <v>4</v>
      </c>
      <c r="U23" s="75" t="s">
        <v>63</v>
      </c>
      <c r="V23" s="76" t="s">
        <v>64</v>
      </c>
      <c r="W23" s="75" t="s">
        <v>65</v>
      </c>
      <c r="X23" s="77" t="s">
        <v>15</v>
      </c>
      <c r="Y23" s="78">
        <v>0.25</v>
      </c>
      <c r="Z23" s="79">
        <v>0.75</v>
      </c>
    </row>
    <row r="24" spans="1:38" ht="90" customHeight="1" thickBot="1" x14ac:dyDescent="0.3">
      <c r="A24" s="420"/>
      <c r="B24" s="420"/>
      <c r="C24" s="422"/>
      <c r="D24" s="424"/>
      <c r="E24" s="426"/>
      <c r="F24" s="153" t="s">
        <v>217</v>
      </c>
      <c r="G24" s="147" t="s">
        <v>218</v>
      </c>
      <c r="H24" s="155" t="s">
        <v>211</v>
      </c>
      <c r="I24" s="106" t="s">
        <v>80</v>
      </c>
      <c r="J24" s="162">
        <v>111.65</v>
      </c>
      <c r="K24" s="428"/>
      <c r="L24" s="431"/>
      <c r="M24" s="431"/>
      <c r="N24" s="57" t="str">
        <f t="shared" ref="N24" si="1">IF(J24&gt;L$21,"EXCESSIVAMENTE ELEVADO",IF(J24&lt;M$21,"INEXEQUÍVEL","VÁLIDO"))</f>
        <v>EXCESSIVAMENTE ELEVADO</v>
      </c>
      <c r="O24" s="367">
        <f>(J24-K21)/K21</f>
        <v>0.52059925093632942</v>
      </c>
      <c r="P24" s="366" t="s">
        <v>73</v>
      </c>
      <c r="Q24" s="404"/>
      <c r="R24" s="404"/>
      <c r="T24" s="282">
        <f>AVERAGE(J21:J23)</f>
        <v>60.683333333333337</v>
      </c>
      <c r="U24" s="68">
        <f>_xlfn.STDEV.S(J21:J23)</f>
        <v>7.9325552839758311</v>
      </c>
      <c r="V24" s="69">
        <f>U24/T24</f>
        <v>0.1307204935563169</v>
      </c>
      <c r="W24" s="70" t="str">
        <f>IF(V24&gt;25,"MEDIANA;","MÉDIA")</f>
        <v>MÉDIA</v>
      </c>
      <c r="X24" s="71">
        <f>MIN(J21:J24)</f>
        <v>55.9</v>
      </c>
      <c r="Y24" s="80" t="s">
        <v>70</v>
      </c>
      <c r="Z24" s="81" t="s">
        <v>71</v>
      </c>
    </row>
    <row r="25" spans="1:38" s="20" customFormat="1" ht="21.75" customHeight="1" thickBot="1" x14ac:dyDescent="0.3">
      <c r="A25" s="395"/>
      <c r="B25" s="396"/>
      <c r="C25" s="396"/>
      <c r="D25" s="396"/>
      <c r="E25" s="396"/>
      <c r="F25" s="396"/>
      <c r="G25" s="396"/>
      <c r="H25" s="396"/>
      <c r="I25" s="396"/>
      <c r="J25" s="396"/>
      <c r="K25" s="396"/>
      <c r="L25" s="396"/>
      <c r="M25" s="396"/>
      <c r="N25" s="396"/>
      <c r="O25" s="396"/>
      <c r="P25" s="396"/>
      <c r="Q25" s="396"/>
      <c r="R25" s="87"/>
      <c r="V25" s="40"/>
    </row>
    <row r="26" spans="1:38" ht="73.5" customHeight="1" thickBot="1" x14ac:dyDescent="0.3">
      <c r="A26" s="419">
        <v>51</v>
      </c>
      <c r="B26" s="419"/>
      <c r="C26" s="421" t="s">
        <v>295</v>
      </c>
      <c r="D26" s="423" t="s">
        <v>109</v>
      </c>
      <c r="E26" s="425">
        <v>34</v>
      </c>
      <c r="F26" s="163" t="s">
        <v>282</v>
      </c>
      <c r="G26" s="177" t="s">
        <v>191</v>
      </c>
      <c r="H26" s="177" t="s">
        <v>283</v>
      </c>
      <c r="I26" s="106" t="s">
        <v>403</v>
      </c>
      <c r="J26" s="320">
        <v>54.88</v>
      </c>
      <c r="K26" s="427">
        <f>AVERAGE(J26:J29)</f>
        <v>59.3125</v>
      </c>
      <c r="L26" s="430">
        <f>K26*1.25</f>
        <v>74.140625</v>
      </c>
      <c r="M26" s="430">
        <f>K26*0.75</f>
        <v>44.484375</v>
      </c>
      <c r="N26" s="54" t="str">
        <f t="shared" ref="N26:N29" si="2">IF(J26&gt;L$26,"EXCESSIVAMENTE ELEVADO",IF(J26&lt;M$26,"INEXEQUÍVEL","VÁLIDO"))</f>
        <v>VÁLIDO</v>
      </c>
      <c r="O26" s="52"/>
      <c r="P26" s="55"/>
      <c r="Q26" s="403">
        <f>TRUNC(AVERAGE(J26:J29),2)</f>
        <v>59.31</v>
      </c>
      <c r="R26" s="403">
        <f>Q26*E26</f>
        <v>2016.54</v>
      </c>
      <c r="T26" s="400" t="s">
        <v>62</v>
      </c>
      <c r="U26" s="401"/>
      <c r="V26" s="401"/>
      <c r="W26" s="401"/>
      <c r="X26" s="402"/>
      <c r="Y26" s="398" t="s">
        <v>66</v>
      </c>
      <c r="Z26" s="399"/>
    </row>
    <row r="27" spans="1:38" ht="63" x14ac:dyDescent="0.25">
      <c r="A27" s="420"/>
      <c r="B27" s="420"/>
      <c r="C27" s="422"/>
      <c r="D27" s="424"/>
      <c r="E27" s="426"/>
      <c r="F27" s="139" t="s">
        <v>91</v>
      </c>
      <c r="G27" s="140" t="s">
        <v>85</v>
      </c>
      <c r="H27" s="146" t="s">
        <v>511</v>
      </c>
      <c r="I27" s="106" t="s">
        <v>79</v>
      </c>
      <c r="J27" s="321">
        <v>58.38</v>
      </c>
      <c r="K27" s="428"/>
      <c r="L27" s="431"/>
      <c r="M27" s="431"/>
      <c r="N27" s="54" t="str">
        <f t="shared" si="2"/>
        <v>VÁLIDO</v>
      </c>
      <c r="O27" s="52"/>
      <c r="P27" s="55"/>
      <c r="Q27" s="404"/>
      <c r="R27" s="404"/>
      <c r="T27" s="74" t="s">
        <v>4</v>
      </c>
      <c r="U27" s="75" t="s">
        <v>63</v>
      </c>
      <c r="V27" s="76" t="s">
        <v>64</v>
      </c>
      <c r="W27" s="75" t="s">
        <v>65</v>
      </c>
      <c r="X27" s="77" t="s">
        <v>15</v>
      </c>
      <c r="Y27" s="447"/>
      <c r="Z27" s="448"/>
    </row>
    <row r="28" spans="1:38" ht="61.15" customHeight="1" thickBot="1" x14ac:dyDescent="0.3">
      <c r="A28" s="420"/>
      <c r="B28" s="420"/>
      <c r="C28" s="422"/>
      <c r="D28" s="424"/>
      <c r="E28" s="426"/>
      <c r="F28" s="151" t="s">
        <v>495</v>
      </c>
      <c r="G28" s="155" t="s">
        <v>496</v>
      </c>
      <c r="H28" s="206" t="s">
        <v>497</v>
      </c>
      <c r="I28" s="102" t="s">
        <v>403</v>
      </c>
      <c r="J28" s="322">
        <v>59.99</v>
      </c>
      <c r="K28" s="428"/>
      <c r="L28" s="431"/>
      <c r="M28" s="431"/>
      <c r="N28" s="54" t="str">
        <f t="shared" si="2"/>
        <v>VÁLIDO</v>
      </c>
      <c r="O28" s="83"/>
      <c r="P28" s="82"/>
      <c r="Q28" s="404"/>
      <c r="R28" s="404"/>
      <c r="S28" s="115"/>
      <c r="T28" s="67">
        <f>AVERAGE(J26:J29)</f>
        <v>59.3125</v>
      </c>
      <c r="U28" s="68">
        <f>_xlfn.STDEV.S(J26:J29)</f>
        <v>3.783661145856835</v>
      </c>
      <c r="V28" s="278">
        <f>U28/T28</f>
        <v>6.3791968739419766E-2</v>
      </c>
      <c r="W28" s="70" t="str">
        <f>IF(V28&gt;25,"MEDIANA;","MÉDIA")</f>
        <v>MÉDIA</v>
      </c>
      <c r="X28" s="71">
        <f>MIN(J26:J29)</f>
        <v>54.88</v>
      </c>
      <c r="Y28" s="78">
        <v>0.25</v>
      </c>
      <c r="Z28" s="79">
        <v>0.75</v>
      </c>
    </row>
    <row r="29" spans="1:38" ht="61.15" customHeight="1" x14ac:dyDescent="0.25">
      <c r="A29" s="420"/>
      <c r="B29" s="420"/>
      <c r="C29" s="422"/>
      <c r="D29" s="424"/>
      <c r="E29" s="426"/>
      <c r="F29" s="151" t="s">
        <v>293</v>
      </c>
      <c r="G29" s="155" t="s">
        <v>294</v>
      </c>
      <c r="H29" s="155" t="s">
        <v>103</v>
      </c>
      <c r="I29" s="104" t="s">
        <v>80</v>
      </c>
      <c r="J29" s="323">
        <v>64</v>
      </c>
      <c r="K29" s="428"/>
      <c r="L29" s="431"/>
      <c r="M29" s="431"/>
      <c r="N29" s="54" t="str">
        <f t="shared" si="2"/>
        <v>VÁLIDO</v>
      </c>
      <c r="O29" s="96"/>
      <c r="P29" s="97"/>
      <c r="Q29" s="404"/>
      <c r="R29" s="404"/>
      <c r="S29" s="115"/>
      <c r="T29" s="280"/>
      <c r="U29" s="280"/>
      <c r="V29" s="281"/>
      <c r="W29" s="280"/>
      <c r="X29" s="280"/>
      <c r="Y29" s="324"/>
      <c r="Z29" s="324"/>
    </row>
    <row r="30" spans="1:38" s="20" customFormat="1" ht="21.75" customHeight="1" thickBot="1" x14ac:dyDescent="0.3">
      <c r="A30" s="395" t="s">
        <v>68</v>
      </c>
      <c r="B30" s="396"/>
      <c r="C30" s="396"/>
      <c r="D30" s="396"/>
      <c r="E30" s="396"/>
      <c r="F30" s="396"/>
      <c r="G30" s="396"/>
      <c r="H30" s="396"/>
      <c r="I30" s="396"/>
      <c r="J30" s="396"/>
      <c r="K30" s="396"/>
      <c r="L30" s="396"/>
      <c r="M30" s="396"/>
      <c r="N30" s="396"/>
      <c r="O30" s="396"/>
      <c r="P30" s="396"/>
      <c r="Q30" s="396"/>
      <c r="R30" s="87"/>
      <c r="V30" s="40"/>
    </row>
    <row r="31" spans="1:38" ht="58.9" customHeight="1" x14ac:dyDescent="0.25">
      <c r="A31" s="419">
        <v>52</v>
      </c>
      <c r="B31" s="419"/>
      <c r="C31" s="421" t="s">
        <v>296</v>
      </c>
      <c r="D31" s="423" t="s">
        <v>81</v>
      </c>
      <c r="E31" s="425">
        <v>15</v>
      </c>
      <c r="F31" s="139" t="s">
        <v>91</v>
      </c>
      <c r="G31" s="140" t="s">
        <v>85</v>
      </c>
      <c r="H31" s="146" t="s">
        <v>511</v>
      </c>
      <c r="I31" s="106" t="s">
        <v>79</v>
      </c>
      <c r="J31" s="179">
        <v>17.989999999999998</v>
      </c>
      <c r="K31" s="427">
        <f>AVERAGE(J31:J36)</f>
        <v>27.408333333333331</v>
      </c>
      <c r="L31" s="430">
        <f>K31*1.25</f>
        <v>34.260416666666664</v>
      </c>
      <c r="M31" s="430">
        <f>K31*0.75</f>
        <v>20.556249999999999</v>
      </c>
      <c r="N31" s="54" t="str">
        <f t="shared" ref="N31:N36" si="3">IF(J31&gt;L$31,"EXCESSIVAMENTE ELEVADO",IF(J31&lt;M$31,"INEXEQUÍVEL","VÁLIDO"))</f>
        <v>INEXEQUÍVEL</v>
      </c>
      <c r="O31" s="52">
        <f>J31/K31</f>
        <v>0.65636971723928239</v>
      </c>
      <c r="P31" s="55" t="s">
        <v>72</v>
      </c>
      <c r="Q31" s="403">
        <f>TRUNC(AVERAGE(J33:J35),2)</f>
        <v>28.36</v>
      </c>
      <c r="R31" s="403">
        <f>Q31*E31</f>
        <v>425.4</v>
      </c>
    </row>
    <row r="32" spans="1:38" ht="58.9" customHeight="1" x14ac:dyDescent="0.25">
      <c r="A32" s="420"/>
      <c r="B32" s="420"/>
      <c r="C32" s="422"/>
      <c r="D32" s="424"/>
      <c r="E32" s="426"/>
      <c r="F32" s="141" t="s">
        <v>297</v>
      </c>
      <c r="G32" s="147" t="s">
        <v>262</v>
      </c>
      <c r="H32" s="147" t="s">
        <v>103</v>
      </c>
      <c r="I32" s="147" t="s">
        <v>80</v>
      </c>
      <c r="J32" s="176">
        <v>20.02</v>
      </c>
      <c r="K32" s="428"/>
      <c r="L32" s="431"/>
      <c r="M32" s="431"/>
      <c r="N32" s="54" t="str">
        <f t="shared" si="3"/>
        <v>INEXEQUÍVEL</v>
      </c>
      <c r="O32" s="52">
        <f>J32/K31</f>
        <v>0.73043478260869565</v>
      </c>
      <c r="P32" s="55" t="s">
        <v>72</v>
      </c>
      <c r="Q32" s="404"/>
      <c r="R32" s="404"/>
    </row>
    <row r="33" spans="1:26" ht="58.9" customHeight="1" thickBot="1" x14ac:dyDescent="0.3">
      <c r="A33" s="420"/>
      <c r="B33" s="420"/>
      <c r="C33" s="422"/>
      <c r="D33" s="424"/>
      <c r="E33" s="426"/>
      <c r="F33" s="141" t="s">
        <v>293</v>
      </c>
      <c r="G33" s="147" t="s">
        <v>294</v>
      </c>
      <c r="H33" s="147" t="s">
        <v>103</v>
      </c>
      <c r="I33" s="147" t="s">
        <v>80</v>
      </c>
      <c r="J33" s="176">
        <v>25.09</v>
      </c>
      <c r="K33" s="428"/>
      <c r="L33" s="431"/>
      <c r="M33" s="431"/>
      <c r="N33" s="54" t="str">
        <f t="shared" si="3"/>
        <v>VÁLIDO</v>
      </c>
      <c r="O33" s="83"/>
      <c r="P33" s="82"/>
      <c r="Q33" s="404"/>
      <c r="R33" s="404"/>
    </row>
    <row r="34" spans="1:26" ht="58.9" customHeight="1" x14ac:dyDescent="0.25">
      <c r="A34" s="420"/>
      <c r="B34" s="420"/>
      <c r="C34" s="422"/>
      <c r="D34" s="424"/>
      <c r="E34" s="426"/>
      <c r="F34" s="141" t="s">
        <v>298</v>
      </c>
      <c r="G34" s="147" t="s">
        <v>299</v>
      </c>
      <c r="H34" s="147" t="s">
        <v>149</v>
      </c>
      <c r="I34" s="147" t="s">
        <v>80</v>
      </c>
      <c r="J34" s="176">
        <v>29</v>
      </c>
      <c r="K34" s="428"/>
      <c r="L34" s="431"/>
      <c r="M34" s="431"/>
      <c r="N34" s="54" t="str">
        <f t="shared" si="3"/>
        <v>VÁLIDO</v>
      </c>
      <c r="O34" s="83"/>
      <c r="P34" s="82"/>
      <c r="Q34" s="404"/>
      <c r="R34" s="404"/>
      <c r="T34" s="400" t="s">
        <v>62</v>
      </c>
      <c r="U34" s="401"/>
      <c r="V34" s="401"/>
      <c r="W34" s="401"/>
      <c r="X34" s="402"/>
      <c r="Y34" s="398" t="s">
        <v>66</v>
      </c>
      <c r="Z34" s="399"/>
    </row>
    <row r="35" spans="1:26" ht="58.9" customHeight="1" thickBot="1" x14ac:dyDescent="0.3">
      <c r="A35" s="420"/>
      <c r="B35" s="420"/>
      <c r="C35" s="422"/>
      <c r="D35" s="424"/>
      <c r="E35" s="426"/>
      <c r="F35" s="141" t="s">
        <v>298</v>
      </c>
      <c r="G35" s="147" t="s">
        <v>300</v>
      </c>
      <c r="H35" s="147" t="s">
        <v>301</v>
      </c>
      <c r="I35" s="147" t="s">
        <v>79</v>
      </c>
      <c r="J35" s="176">
        <v>31</v>
      </c>
      <c r="K35" s="428"/>
      <c r="L35" s="431"/>
      <c r="M35" s="431"/>
      <c r="N35" s="54" t="str">
        <f t="shared" si="3"/>
        <v>VÁLIDO</v>
      </c>
      <c r="O35" s="83"/>
      <c r="P35" s="82"/>
      <c r="Q35" s="404"/>
      <c r="R35" s="404"/>
      <c r="T35" s="74" t="s">
        <v>4</v>
      </c>
      <c r="U35" s="75" t="s">
        <v>63</v>
      </c>
      <c r="V35" s="76" t="s">
        <v>64</v>
      </c>
      <c r="W35" s="75" t="s">
        <v>65</v>
      </c>
      <c r="X35" s="77" t="s">
        <v>15</v>
      </c>
      <c r="Y35" s="119">
        <v>0.25</v>
      </c>
      <c r="Z35" s="120">
        <v>0.75</v>
      </c>
    </row>
    <row r="36" spans="1:26" ht="78.75" customHeight="1" thickBot="1" x14ac:dyDescent="0.3">
      <c r="A36" s="420"/>
      <c r="B36" s="420"/>
      <c r="C36" s="422"/>
      <c r="D36" s="424"/>
      <c r="E36" s="426"/>
      <c r="F36" s="174" t="s">
        <v>217</v>
      </c>
      <c r="G36" s="185" t="s">
        <v>218</v>
      </c>
      <c r="H36" s="185" t="s">
        <v>211</v>
      </c>
      <c r="I36" s="185" t="s">
        <v>80</v>
      </c>
      <c r="J36" s="357">
        <v>41.35</v>
      </c>
      <c r="K36" s="429"/>
      <c r="L36" s="432"/>
      <c r="M36" s="432"/>
      <c r="N36" s="54" t="str">
        <f t="shared" si="3"/>
        <v>EXCESSIVAMENTE ELEVADO</v>
      </c>
      <c r="O36" s="365">
        <f>(J36-K31)/K31</f>
        <v>0.50866524779568278</v>
      </c>
      <c r="P36" s="368" t="s">
        <v>74</v>
      </c>
      <c r="Q36" s="405"/>
      <c r="R36" s="405"/>
      <c r="T36" s="67">
        <f>AVERAGE(J33:J35)</f>
        <v>28.363333333333333</v>
      </c>
      <c r="U36" s="68">
        <f>_xlfn.STDEV.S(J33:J35)</f>
        <v>3.0059995564426374</v>
      </c>
      <c r="V36" s="69">
        <f>U36/T36</f>
        <v>0.10598188587763441</v>
      </c>
      <c r="W36" s="70" t="str">
        <f>IF(V36&gt;25,"MEDIANA;","MÉDIA")</f>
        <v>MÉDIA</v>
      </c>
      <c r="X36" s="71">
        <f>MIN(J33:J35)</f>
        <v>25.09</v>
      </c>
      <c r="Y36" s="80" t="s">
        <v>70</v>
      </c>
      <c r="Z36" s="81" t="s">
        <v>71</v>
      </c>
    </row>
    <row r="37" spans="1:26" s="20" customFormat="1" ht="21.75" customHeight="1" thickBot="1" x14ac:dyDescent="0.3">
      <c r="A37" s="440"/>
      <c r="B37" s="441"/>
      <c r="C37" s="441"/>
      <c r="D37" s="441"/>
      <c r="E37" s="441"/>
      <c r="F37" s="441"/>
      <c r="G37" s="441"/>
      <c r="H37" s="441"/>
      <c r="I37" s="441"/>
      <c r="J37" s="441"/>
      <c r="K37" s="441"/>
      <c r="L37" s="441"/>
      <c r="M37" s="441"/>
      <c r="N37" s="441"/>
      <c r="O37" s="441"/>
      <c r="P37" s="441"/>
      <c r="Q37" s="441"/>
      <c r="R37" s="441"/>
      <c r="V37" s="40"/>
    </row>
    <row r="38" spans="1:26" ht="54" customHeight="1" thickBot="1" x14ac:dyDescent="0.3">
      <c r="A38" s="419">
        <v>53</v>
      </c>
      <c r="B38" s="419"/>
      <c r="C38" s="421" t="s">
        <v>302</v>
      </c>
      <c r="D38" s="423" t="s">
        <v>81</v>
      </c>
      <c r="E38" s="425">
        <v>31</v>
      </c>
      <c r="F38" s="139" t="s">
        <v>91</v>
      </c>
      <c r="G38" s="140" t="s">
        <v>85</v>
      </c>
      <c r="H38" s="146" t="s">
        <v>511</v>
      </c>
      <c r="I38" s="106" t="s">
        <v>79</v>
      </c>
      <c r="J38" s="179">
        <v>5.89</v>
      </c>
      <c r="K38" s="427">
        <f>AVERAGE(J38:J42)</f>
        <v>8.41</v>
      </c>
      <c r="L38" s="430">
        <f>K38*1.25</f>
        <v>10.512499999999999</v>
      </c>
      <c r="M38" s="430">
        <f>K38*0.75</f>
        <v>6.3075000000000001</v>
      </c>
      <c r="N38" s="54" t="str">
        <f>IF(J38&gt;L$38,"EXCESSIVAMENTE ELEVADO",IF(J38&lt;M$38,"INEXEQUÍVEL","VÁLIDO"))</f>
        <v>INEXEQUÍVEL</v>
      </c>
      <c r="O38" s="369">
        <f>J38/K38</f>
        <v>0.70035671819262779</v>
      </c>
      <c r="P38" s="370" t="s">
        <v>72</v>
      </c>
      <c r="Q38" s="403">
        <f>TRUNC(AVERAGE(J39:J41),2)</f>
        <v>8.3800000000000008</v>
      </c>
      <c r="R38" s="403">
        <f>Q38*E38</f>
        <v>259.78000000000003</v>
      </c>
    </row>
    <row r="39" spans="1:26" ht="54" customHeight="1" x14ac:dyDescent="0.25">
      <c r="A39" s="420"/>
      <c r="B39" s="420"/>
      <c r="C39" s="422"/>
      <c r="D39" s="424"/>
      <c r="E39" s="426"/>
      <c r="F39" s="151" t="s">
        <v>482</v>
      </c>
      <c r="G39" s="147" t="s">
        <v>133</v>
      </c>
      <c r="H39" s="147" t="s">
        <v>481</v>
      </c>
      <c r="I39" s="147" t="s">
        <v>80</v>
      </c>
      <c r="J39" s="112">
        <v>7.25</v>
      </c>
      <c r="K39" s="428"/>
      <c r="L39" s="431"/>
      <c r="M39" s="431"/>
      <c r="N39" s="54" t="str">
        <f>IF(J39&gt;L$38,"EXCESSIVAMENTE ELEVADO",IF(J39&lt;M$38,"INEXEQUÍVEL","VÁLIDO"))</f>
        <v>VÁLIDO</v>
      </c>
      <c r="O39" s="83"/>
      <c r="P39" s="82"/>
      <c r="Q39" s="404"/>
      <c r="R39" s="404"/>
      <c r="T39" s="400" t="s">
        <v>62</v>
      </c>
      <c r="U39" s="401"/>
      <c r="V39" s="401"/>
      <c r="W39" s="401"/>
      <c r="X39" s="402"/>
      <c r="Y39" s="398" t="s">
        <v>66</v>
      </c>
      <c r="Z39" s="399"/>
    </row>
    <row r="40" spans="1:26" ht="60" customHeight="1" x14ac:dyDescent="0.25">
      <c r="A40" s="420"/>
      <c r="B40" s="420"/>
      <c r="C40" s="422"/>
      <c r="D40" s="424"/>
      <c r="E40" s="426"/>
      <c r="F40" s="153" t="s">
        <v>297</v>
      </c>
      <c r="G40" s="147" t="s">
        <v>262</v>
      </c>
      <c r="H40" s="147" t="s">
        <v>103</v>
      </c>
      <c r="I40" s="147" t="s">
        <v>80</v>
      </c>
      <c r="J40" s="176">
        <v>8.0500000000000007</v>
      </c>
      <c r="K40" s="428"/>
      <c r="L40" s="431"/>
      <c r="M40" s="431"/>
      <c r="N40" s="54" t="str">
        <f>IF(J40&gt;L$38,"EXCESSIVAMENTE ELEVADO",IF(J40&lt;M$38,"INEXEQUÍVEL","VÁLIDO"))</f>
        <v>VÁLIDO</v>
      </c>
      <c r="O40" s="83"/>
      <c r="P40" s="82"/>
      <c r="Q40" s="404"/>
      <c r="R40" s="404"/>
      <c r="T40" s="74" t="s">
        <v>4</v>
      </c>
      <c r="U40" s="75" t="s">
        <v>63</v>
      </c>
      <c r="V40" s="76" t="s">
        <v>64</v>
      </c>
      <c r="W40" s="75" t="s">
        <v>65</v>
      </c>
      <c r="X40" s="77" t="s">
        <v>15</v>
      </c>
      <c r="Y40" s="78">
        <v>0.25</v>
      </c>
      <c r="Z40" s="79">
        <v>0.75</v>
      </c>
    </row>
    <row r="41" spans="1:26" ht="60" customHeight="1" x14ac:dyDescent="0.25">
      <c r="A41" s="420"/>
      <c r="B41" s="420"/>
      <c r="C41" s="422"/>
      <c r="D41" s="424"/>
      <c r="E41" s="426"/>
      <c r="F41" s="153" t="s">
        <v>217</v>
      </c>
      <c r="G41" s="147" t="s">
        <v>218</v>
      </c>
      <c r="H41" s="147" t="s">
        <v>211</v>
      </c>
      <c r="I41" s="147" t="s">
        <v>80</v>
      </c>
      <c r="J41" s="176">
        <v>9.86</v>
      </c>
      <c r="K41" s="428"/>
      <c r="L41" s="431"/>
      <c r="M41" s="431"/>
      <c r="N41" s="54" t="str">
        <f>IF(J41&gt;L$38,"EXCESSIVAMENTE ELEVADO",IF(J41&lt;M$38,"INEXEQUÍVEL","VÁLIDO"))</f>
        <v>VÁLIDO</v>
      </c>
      <c r="O41" s="83"/>
      <c r="P41" s="82"/>
      <c r="Q41" s="404"/>
      <c r="R41" s="404"/>
      <c r="T41" s="130"/>
      <c r="U41" s="131"/>
      <c r="V41" s="132"/>
      <c r="W41" s="131"/>
      <c r="X41" s="133"/>
      <c r="Y41" s="78"/>
      <c r="Z41" s="79"/>
    </row>
    <row r="42" spans="1:26" ht="60" customHeight="1" thickBot="1" x14ac:dyDescent="0.3">
      <c r="A42" s="420"/>
      <c r="B42" s="420"/>
      <c r="C42" s="422"/>
      <c r="D42" s="424"/>
      <c r="E42" s="426"/>
      <c r="F42" s="151" t="s">
        <v>293</v>
      </c>
      <c r="G42" s="147" t="s">
        <v>294</v>
      </c>
      <c r="H42" s="147" t="s">
        <v>103</v>
      </c>
      <c r="I42" s="147" t="s">
        <v>80</v>
      </c>
      <c r="J42" s="176">
        <v>11</v>
      </c>
      <c r="K42" s="428"/>
      <c r="L42" s="431"/>
      <c r="M42" s="431"/>
      <c r="N42" s="54" t="str">
        <f>IF(J42&gt;L$38,"EXCESSIVAMENTE ELEVADO",IF(J42&lt;M$38,"INEXEQUÍVEL","VÁLIDO"))</f>
        <v>EXCESSIVAMENTE ELEVADO</v>
      </c>
      <c r="O42" s="365">
        <f>(J42-K38)/K38</f>
        <v>0.30796670630202139</v>
      </c>
      <c r="P42" s="353" t="s">
        <v>72</v>
      </c>
      <c r="Q42" s="405"/>
      <c r="R42" s="405"/>
      <c r="T42" s="67">
        <f>AVERAGE(J39:J41)</f>
        <v>8.3866666666666667</v>
      </c>
      <c r="U42" s="68">
        <f>_xlfn.STDEV.S(J39:J41)</f>
        <v>1.3371736361943862</v>
      </c>
      <c r="V42" s="69">
        <f>U42/T42</f>
        <v>0.15944041767023684</v>
      </c>
      <c r="W42" s="70" t="str">
        <f>IF(V42&gt;25,"MEDIANA;","MÉDIA")</f>
        <v>MÉDIA</v>
      </c>
      <c r="X42" s="71"/>
      <c r="Y42" s="80" t="s">
        <v>70</v>
      </c>
      <c r="Z42" s="81" t="s">
        <v>71</v>
      </c>
    </row>
    <row r="43" spans="1:26" s="20" customFormat="1" ht="21.75" customHeight="1" x14ac:dyDescent="0.25">
      <c r="A43" s="395" t="s">
        <v>67</v>
      </c>
      <c r="B43" s="396"/>
      <c r="C43" s="396"/>
      <c r="D43" s="396"/>
      <c r="E43" s="396"/>
      <c r="F43" s="396"/>
      <c r="G43" s="396"/>
      <c r="H43" s="396"/>
      <c r="I43" s="396"/>
      <c r="J43" s="396"/>
      <c r="K43" s="396"/>
      <c r="L43" s="396"/>
      <c r="M43" s="396"/>
      <c r="N43" s="396"/>
      <c r="O43" s="396"/>
      <c r="P43" s="396"/>
      <c r="Q43" s="397"/>
      <c r="R43" s="90">
        <f>SUM(R16,R21,R26,R31,R38)</f>
        <v>3998.6800000000003</v>
      </c>
      <c r="V43" s="40"/>
    </row>
  </sheetData>
  <mergeCells count="86">
    <mergeCell ref="Y26:Z27"/>
    <mergeCell ref="A43:Q43"/>
    <mergeCell ref="L38:L42"/>
    <mergeCell ref="M38:M42"/>
    <mergeCell ref="Q38:Q42"/>
    <mergeCell ref="R38:R42"/>
    <mergeCell ref="Y39:Z39"/>
    <mergeCell ref="R31:R36"/>
    <mergeCell ref="T34:X34"/>
    <mergeCell ref="Y34:Z34"/>
    <mergeCell ref="A37:R37"/>
    <mergeCell ref="A38:A42"/>
    <mergeCell ref="B38:B42"/>
    <mergeCell ref="C38:C42"/>
    <mergeCell ref="D38:D42"/>
    <mergeCell ref="E38:E42"/>
    <mergeCell ref="T39:X39"/>
    <mergeCell ref="A31:A36"/>
    <mergeCell ref="B31:B36"/>
    <mergeCell ref="C31:C36"/>
    <mergeCell ref="D31:D36"/>
    <mergeCell ref="E31:E36"/>
    <mergeCell ref="K38:K42"/>
    <mergeCell ref="K31:K36"/>
    <mergeCell ref="L31:L36"/>
    <mergeCell ref="M31:M36"/>
    <mergeCell ref="Q31:Q36"/>
    <mergeCell ref="R26:R29"/>
    <mergeCell ref="R21:R24"/>
    <mergeCell ref="T21:X21"/>
    <mergeCell ref="A30:Q30"/>
    <mergeCell ref="A25:Q25"/>
    <mergeCell ref="A26:A29"/>
    <mergeCell ref="B26:B29"/>
    <mergeCell ref="C26:C29"/>
    <mergeCell ref="D26:D29"/>
    <mergeCell ref="E26:E29"/>
    <mergeCell ref="K26:K29"/>
    <mergeCell ref="L26:L29"/>
    <mergeCell ref="M26:M29"/>
    <mergeCell ref="Q26:Q29"/>
    <mergeCell ref="T26:X26"/>
    <mergeCell ref="A20:Q20"/>
    <mergeCell ref="AB20:AK20"/>
    <mergeCell ref="A21:A24"/>
    <mergeCell ref="B21:B24"/>
    <mergeCell ref="C21:C24"/>
    <mergeCell ref="D21:D24"/>
    <mergeCell ref="E21:E24"/>
    <mergeCell ref="K21:K24"/>
    <mergeCell ref="L21:L24"/>
    <mergeCell ref="M21:M24"/>
    <mergeCell ref="Q21:Q24"/>
    <mergeCell ref="Y21:Z21"/>
    <mergeCell ref="M16:M19"/>
    <mergeCell ref="Q16:Q19"/>
    <mergeCell ref="R16:R19"/>
    <mergeCell ref="AC16:AJ16"/>
    <mergeCell ref="T16:X16"/>
    <mergeCell ref="Y16:Z16"/>
    <mergeCell ref="K16:K19"/>
    <mergeCell ref="L16:L19"/>
    <mergeCell ref="H14:H15"/>
    <mergeCell ref="I14:I15"/>
    <mergeCell ref="J14:J15"/>
    <mergeCell ref="K14:K15"/>
    <mergeCell ref="L14:L15"/>
    <mergeCell ref="A16:A19"/>
    <mergeCell ref="B16:B19"/>
    <mergeCell ref="C16:C19"/>
    <mergeCell ref="D16:D19"/>
    <mergeCell ref="E16:E19"/>
    <mergeCell ref="A7:Q7"/>
    <mergeCell ref="A11:R11"/>
    <mergeCell ref="AC13:AJ13"/>
    <mergeCell ref="A14:A15"/>
    <mergeCell ref="B14:B15"/>
    <mergeCell ref="C14:C15"/>
    <mergeCell ref="D14:D15"/>
    <mergeCell ref="E14:E15"/>
    <mergeCell ref="F14:F15"/>
    <mergeCell ref="G14:G15"/>
    <mergeCell ref="N14:N15"/>
    <mergeCell ref="O14:P15"/>
    <mergeCell ref="Q14:R14"/>
    <mergeCell ref="M14:M15"/>
  </mergeCells>
  <conditionalFormatting sqref="N16:N19">
    <cfRule type="aboveAverage" dxfId="994" priority="9408" aboveAverage="0"/>
  </conditionalFormatting>
  <conditionalFormatting sqref="N21:N24">
    <cfRule type="aboveAverage" dxfId="993" priority="546" aboveAverage="0"/>
    <cfRule type="containsText" dxfId="992" priority="545" operator="containsText" text="Inexequível">
      <formula>NOT(ISERROR(SEARCH("Inexequível",N21)))</formula>
    </cfRule>
    <cfRule type="containsText" dxfId="991" priority="544" operator="containsText" text="Válido">
      <formula>NOT(ISERROR(SEARCH("Válido",N21)))</formula>
    </cfRule>
    <cfRule type="containsText" priority="543" operator="containsText" text="Excessivamente elevado">
      <formula>NOT(ISERROR(SEARCH("Excessivamente elevado",N21)))</formula>
    </cfRule>
  </conditionalFormatting>
  <conditionalFormatting sqref="N26:N29">
    <cfRule type="aboveAverage" dxfId="990" priority="8694" aboveAverage="0"/>
    <cfRule type="containsText" dxfId="989" priority="8693" operator="containsText" text="Inexequível">
      <formula>NOT(ISERROR(SEARCH("Inexequível",N26)))</formula>
    </cfRule>
    <cfRule type="containsText" dxfId="988" priority="8692" operator="containsText" text="Válido">
      <formula>NOT(ISERROR(SEARCH("Válido",N26)))</formula>
    </cfRule>
    <cfRule type="containsText" priority="8691" operator="containsText" text="Excessivamente elevado">
      <formula>NOT(ISERROR(SEARCH("Excessivamente elevado",N26)))</formula>
    </cfRule>
  </conditionalFormatting>
  <conditionalFormatting sqref="N28:N29 N16:O19 O21:P23 N21:N24 N31:N36">
    <cfRule type="cellIs" dxfId="987" priority="496" operator="greaterThan">
      <formula>"J&amp;25"</formula>
    </cfRule>
  </conditionalFormatting>
  <conditionalFormatting sqref="N28:N29 N26:O27">
    <cfRule type="cellIs" dxfId="986" priority="487" operator="greaterThan">
      <formula>"J$25"</formula>
    </cfRule>
  </conditionalFormatting>
  <conditionalFormatting sqref="N28:N29 O16:O19 O21:P23 N6:P6 N10:P10 N12:P13 N14:N19 N21:N24 N31:N36">
    <cfRule type="containsText" dxfId="985" priority="494" operator="containsText" text="Excessivamente elevado">
      <formula>NOT(ISERROR(SEARCH("Excessivamente elevado",N6)))</formula>
    </cfRule>
  </conditionalFormatting>
  <conditionalFormatting sqref="N28:N29">
    <cfRule type="cellIs" dxfId="984" priority="484" operator="lessThan">
      <formula>"K$25"</formula>
    </cfRule>
    <cfRule type="containsText" dxfId="983" priority="483" operator="containsText" text="Excessivamente elevado">
      <formula>NOT(ISERROR(SEARCH("Excessivamente elevado",N28)))</formula>
    </cfRule>
    <cfRule type="cellIs" dxfId="982" priority="485" operator="greaterThan">
      <formula>"J&amp;25"</formula>
    </cfRule>
  </conditionalFormatting>
  <conditionalFormatting sqref="N31:N36">
    <cfRule type="aboveAverage" dxfId="981" priority="526" aboveAverage="0"/>
    <cfRule type="containsText" dxfId="980" priority="525" operator="containsText" text="Inexequível">
      <formula>NOT(ISERROR(SEARCH("Inexequível",N31)))</formula>
    </cfRule>
    <cfRule type="containsText" priority="523" operator="containsText" text="Excessivamente elevado">
      <formula>NOT(ISERROR(SEARCH("Excessivamente elevado",N31)))</formula>
    </cfRule>
    <cfRule type="containsText" dxfId="979" priority="524" operator="containsText" text="Válido">
      <formula>NOT(ISERROR(SEARCH("Válido",N31)))</formula>
    </cfRule>
  </conditionalFormatting>
  <conditionalFormatting sqref="N38:N42">
    <cfRule type="cellIs" dxfId="978" priority="480" operator="greaterThan">
      <formula>"J&amp;25"</formula>
    </cfRule>
    <cfRule type="cellIs" dxfId="977" priority="482" operator="greaterThan">
      <formula>"J$25"</formula>
    </cfRule>
    <cfRule type="cellIs" dxfId="976" priority="479" operator="lessThan">
      <formula>"K$25"</formula>
    </cfRule>
    <cfRule type="containsText" dxfId="975" priority="478" operator="containsText" text="Excessivamente elevado">
      <formula>NOT(ISERROR(SEARCH("Excessivamente elevado",N38)))</formula>
    </cfRule>
    <cfRule type="containsText" priority="547" operator="containsText" text="Excessivamente elevado">
      <formula>NOT(ISERROR(SEARCH("Excessivamente elevado",N38)))</formula>
    </cfRule>
    <cfRule type="aboveAverage" dxfId="974" priority="550" aboveAverage="0"/>
    <cfRule type="containsText" dxfId="973" priority="549" operator="containsText" text="Inexequível">
      <formula>NOT(ISERROR(SEARCH("Inexequível",N38)))</formula>
    </cfRule>
    <cfRule type="containsText" dxfId="972" priority="548" operator="containsText" text="Válido">
      <formula>NOT(ISERROR(SEARCH("Válido",N38)))</formula>
    </cfRule>
  </conditionalFormatting>
  <conditionalFormatting sqref="N16:O19 O21:O23 N21:N24 N28:N29 N31:N36">
    <cfRule type="cellIs" dxfId="971" priority="498" operator="greaterThan">
      <formula>"J$25"</formula>
    </cfRule>
  </conditionalFormatting>
  <conditionalFormatting sqref="N16:O19 O21:P23 N21:N24 N28:N29 N31:N36">
    <cfRule type="cellIs" dxfId="970" priority="495" operator="lessThan">
      <formula>"K$25"</formula>
    </cfRule>
  </conditionalFormatting>
  <conditionalFormatting sqref="N16:O19">
    <cfRule type="containsText" dxfId="969" priority="9403" operator="containsText" text="Inexequível">
      <formula>NOT(ISERROR(SEARCH("Inexequível",N16)))</formula>
    </cfRule>
    <cfRule type="containsText" dxfId="968" priority="9402" operator="containsText" text="Válido">
      <formula>NOT(ISERROR(SEARCH("Válido",N16)))</formula>
    </cfRule>
    <cfRule type="containsText" priority="9401" operator="containsText" text="Excessivamente elevado">
      <formula>NOT(ISERROR(SEARCH("Excessivamente elevado",N16)))</formula>
    </cfRule>
  </conditionalFormatting>
  <conditionalFormatting sqref="N20:P20">
    <cfRule type="containsText" dxfId="967" priority="492" operator="containsText" text="Excessivamente elevado">
      <formula>NOT(ISERROR(SEARCH("Excessivamente elevado",N20)))</formula>
    </cfRule>
  </conditionalFormatting>
  <conditionalFormatting sqref="N25:P27">
    <cfRule type="containsText" dxfId="966" priority="311" operator="containsText" text="Excessivamente elevado">
      <formula>NOT(ISERROR(SEARCH("Excessivamente elevado",N25)))</formula>
    </cfRule>
  </conditionalFormatting>
  <conditionalFormatting sqref="N26:P27">
    <cfRule type="cellIs" dxfId="965" priority="417" operator="greaterThan">
      <formula>"J&amp;25"</formula>
    </cfRule>
    <cfRule type="cellIs" dxfId="964" priority="416" operator="lessThan">
      <formula>"K$25"</formula>
    </cfRule>
  </conditionalFormatting>
  <conditionalFormatting sqref="N30:P30">
    <cfRule type="containsText" dxfId="963" priority="310" operator="containsText" text="Excessivamente elevado">
      <formula>NOT(ISERROR(SEARCH("Excessivamente elevado",N30)))</formula>
    </cfRule>
  </conditionalFormatting>
  <conditionalFormatting sqref="N43:P1048576">
    <cfRule type="containsText" dxfId="962" priority="45" operator="containsText" text="Excessivamente elevado">
      <formula>NOT(ISERROR(SEARCH("Excessivamente elevado",N43)))</formula>
    </cfRule>
  </conditionalFormatting>
  <conditionalFormatting sqref="O14">
    <cfRule type="containsText" dxfId="961" priority="493" operator="containsText" text="Excessivamente elevado">
      <formula>NOT(ISERROR(SEARCH("Excessivamente elevado",O14)))</formula>
    </cfRule>
  </conditionalFormatting>
  <conditionalFormatting sqref="O16:O19 O21:O23">
    <cfRule type="cellIs" dxfId="960" priority="422" operator="between">
      <formula>75</formula>
      <formula>100</formula>
    </cfRule>
  </conditionalFormatting>
  <conditionalFormatting sqref="O16:O19">
    <cfRule type="aboveAverage" dxfId="959" priority="9404" aboveAverage="0"/>
  </conditionalFormatting>
  <conditionalFormatting sqref="O21:O23">
    <cfRule type="aboveAverage" dxfId="958" priority="542" aboveAverage="0"/>
  </conditionalFormatting>
  <conditionalFormatting sqref="O26:O27">
    <cfRule type="containsText" dxfId="957" priority="489" operator="containsText" text="Válido">
      <formula>NOT(ISERROR(SEARCH("Válido",O26)))</formula>
    </cfRule>
    <cfRule type="aboveAverage" dxfId="956" priority="491" aboveAverage="0"/>
    <cfRule type="containsText" dxfId="955" priority="490" operator="containsText" text="Inexequível">
      <formula>NOT(ISERROR(SEARCH("Inexequível",O26)))</formula>
    </cfRule>
  </conditionalFormatting>
  <conditionalFormatting sqref="O31:O32">
    <cfRule type="aboveAverage" dxfId="954" priority="472" aboveAverage="0"/>
    <cfRule type="containsText" dxfId="953" priority="471" operator="containsText" text="Inexequível">
      <formula>NOT(ISERROR(SEARCH("Inexequível",O31)))</formula>
    </cfRule>
    <cfRule type="containsText" dxfId="952" priority="470" operator="containsText" text="Válido">
      <formula>NOT(ISERROR(SEARCH("Válido",O31)))</formula>
    </cfRule>
    <cfRule type="cellIs" dxfId="951" priority="468" operator="greaterThan">
      <formula>"J$25"</formula>
    </cfRule>
  </conditionalFormatting>
  <conditionalFormatting sqref="O38">
    <cfRule type="aboveAverage" dxfId="950" priority="414" aboveAverage="0"/>
    <cfRule type="containsText" dxfId="949" priority="413" operator="containsText" text="Inexequível">
      <formula>NOT(ISERROR(SEARCH("Inexequível",O38)))</formula>
    </cfRule>
    <cfRule type="containsText" dxfId="948" priority="412" operator="containsText" text="Válido">
      <formula>NOT(ISERROR(SEARCH("Válido",O38)))</formula>
    </cfRule>
    <cfRule type="cellIs" dxfId="947" priority="410" operator="greaterThan">
      <formula>"J$25"</formula>
    </cfRule>
  </conditionalFormatting>
  <conditionalFormatting sqref="O21:P23">
    <cfRule type="containsText" dxfId="946" priority="537" operator="containsText" text="Inexequível">
      <formula>NOT(ISERROR(SEARCH("Inexequível",O21)))</formula>
    </cfRule>
    <cfRule type="containsText" priority="535" operator="containsText" text="Excessivamente elevado">
      <formula>NOT(ISERROR(SEARCH("Excessivamente elevado",O21)))</formula>
    </cfRule>
    <cfRule type="containsText" dxfId="945" priority="536" operator="containsText" text="Válido">
      <formula>NOT(ISERROR(SEARCH("Válido",O21)))</formula>
    </cfRule>
  </conditionalFormatting>
  <conditionalFormatting sqref="O26:P27">
    <cfRule type="containsText" priority="418" operator="containsText" text="Excessivamente elevado">
      <formula>NOT(ISERROR(SEARCH("Excessivamente elevado",O26)))</formula>
    </cfRule>
  </conditionalFormatting>
  <conditionalFormatting sqref="O31:P32">
    <cfRule type="containsText" priority="453" operator="containsText" text="Excessivamente elevado">
      <formula>NOT(ISERROR(SEARCH("Excessivamente elevado",O31)))</formula>
    </cfRule>
    <cfRule type="cellIs" dxfId="944" priority="458" operator="lessThan">
      <formula>"K$25"</formula>
    </cfRule>
    <cfRule type="containsText" dxfId="943" priority="457" operator="containsText" text="Excessivamente elevado">
      <formula>NOT(ISERROR(SEARCH("Excessivamente elevado",O31)))</formula>
    </cfRule>
    <cfRule type="cellIs" dxfId="942" priority="452" operator="greaterThan">
      <formula>"J&amp;25"</formula>
    </cfRule>
  </conditionalFormatting>
  <conditionalFormatting sqref="O38:P38">
    <cfRule type="containsText" dxfId="941" priority="399" operator="containsText" text="Excessivamente elevado">
      <formula>NOT(ISERROR(SEARCH("Excessivamente elevado",O38)))</formula>
    </cfRule>
    <cfRule type="cellIs" dxfId="940" priority="400" operator="lessThan">
      <formula>"K$25"</formula>
    </cfRule>
    <cfRule type="cellIs" dxfId="939" priority="394" operator="greaterThan">
      <formula>"J&amp;25"</formula>
    </cfRule>
    <cfRule type="containsText" priority="395" operator="containsText" text="Excessivamente elevado">
      <formula>NOT(ISERROR(SEARCH("Excessivamente elevado",O38)))</formula>
    </cfRule>
  </conditionalFormatting>
  <conditionalFormatting sqref="P21:P23">
    <cfRule type="aboveAverage" dxfId="938" priority="538" aboveAverage="0"/>
  </conditionalFormatting>
  <conditionalFormatting sqref="P26:P27">
    <cfRule type="aboveAverage" dxfId="937" priority="421" aboveAverage="0"/>
    <cfRule type="containsText" dxfId="936" priority="419" operator="containsText" text="Válido">
      <formula>NOT(ISERROR(SEARCH("Válido",P26)))</formula>
    </cfRule>
    <cfRule type="containsText" dxfId="935" priority="420" operator="containsText" text="Inexequível">
      <formula>NOT(ISERROR(SEARCH("Inexequível",P26)))</formula>
    </cfRule>
  </conditionalFormatting>
  <conditionalFormatting sqref="P31:P32">
    <cfRule type="aboveAverage" dxfId="934" priority="463" aboveAverage="0"/>
    <cfRule type="containsText" dxfId="933" priority="462" operator="containsText" text="Inexequível">
      <formula>NOT(ISERROR(SEARCH("Inexequível",P31)))</formula>
    </cfRule>
    <cfRule type="aboveAverage" dxfId="932" priority="456" aboveAverage="0"/>
    <cfRule type="containsText" dxfId="931" priority="454" operator="containsText" text="Válido">
      <formula>NOT(ISERROR(SEARCH("Válido",P31)))</formula>
    </cfRule>
    <cfRule type="containsText" dxfId="930" priority="461" operator="containsText" text="Válido">
      <formula>NOT(ISERROR(SEARCH("Válido",P31)))</formula>
    </cfRule>
    <cfRule type="containsText" dxfId="929" priority="450" operator="containsText" text="Excessivamente elevado">
      <formula>NOT(ISERROR(SEARCH("Excessivamente elevado",P31)))</formula>
    </cfRule>
    <cfRule type="cellIs" dxfId="928" priority="451" operator="lessThan">
      <formula>"K$25"</formula>
    </cfRule>
    <cfRule type="containsText" dxfId="927" priority="455" operator="containsText" text="Inexequível">
      <formula>NOT(ISERROR(SEARCH("Inexequível",P31)))</formula>
    </cfRule>
  </conditionalFormatting>
  <conditionalFormatting sqref="P38">
    <cfRule type="cellIs" dxfId="926" priority="393" operator="lessThan">
      <formula>"K$25"</formula>
    </cfRule>
    <cfRule type="containsText" dxfId="925" priority="392" operator="containsText" text="Excessivamente elevado">
      <formula>NOT(ISERROR(SEARCH("Excessivamente elevado",P38)))</formula>
    </cfRule>
    <cfRule type="aboveAverage" dxfId="924" priority="398" aboveAverage="0"/>
    <cfRule type="containsText" dxfId="923" priority="396" operator="containsText" text="Válido">
      <formula>NOT(ISERROR(SEARCH("Válido",P38)))</formula>
    </cfRule>
    <cfRule type="containsText" dxfId="922" priority="397" operator="containsText" text="Inexequível">
      <formula>NOT(ISERROR(SEARCH("Inexequível",P38)))</formula>
    </cfRule>
    <cfRule type="containsText" dxfId="921" priority="404" operator="containsText" text="Inexequível">
      <formula>NOT(ISERROR(SEARCH("Inexequível",P38)))</formula>
    </cfRule>
    <cfRule type="containsText" dxfId="920" priority="403" operator="containsText" text="Válido">
      <formula>NOT(ISERROR(SEARCH("Válido",P38)))</formula>
    </cfRule>
    <cfRule type="aboveAverage" dxfId="919" priority="405" aboveAverage="0"/>
  </conditionalFormatting>
  <conditionalFormatting sqref="P42">
    <cfRule type="containsText" dxfId="918" priority="5" operator="containsText" text="Válido">
      <formula>NOT(ISERROR(SEARCH("Válido",P42)))</formula>
    </cfRule>
    <cfRule type="containsText" dxfId="917" priority="6" operator="containsText" text="Inexequível">
      <formula>NOT(ISERROR(SEARCH("Inexequível",P42)))</formula>
    </cfRule>
    <cfRule type="aboveAverage" dxfId="916" priority="7" aboveAverage="0"/>
    <cfRule type="containsText" dxfId="915" priority="8" operator="containsText" text="Excessivamente elevado">
      <formula>NOT(ISERROR(SEARCH("Excessivamente elevado",P42)))</formula>
    </cfRule>
    <cfRule type="cellIs" dxfId="914" priority="9" operator="lessThan">
      <formula>"K$25"</formula>
    </cfRule>
    <cfRule type="containsText" dxfId="913" priority="13" operator="containsText" text="Inexequível">
      <formula>NOT(ISERROR(SEARCH("Inexequível",P42)))</formula>
    </cfRule>
    <cfRule type="aboveAverage" dxfId="912" priority="14" aboveAverage="0"/>
    <cfRule type="containsText" dxfId="911" priority="12" operator="containsText" text="Válido">
      <formula>NOT(ISERROR(SEARCH("Válido",P42)))</formula>
    </cfRule>
    <cfRule type="containsText" dxfId="910" priority="1" operator="containsText" text="Excessivamente elevado">
      <formula>NOT(ISERROR(SEARCH("Excessivamente elevado",P42)))</formula>
    </cfRule>
    <cfRule type="cellIs" dxfId="909" priority="2" operator="lessThan">
      <formula>"K$25"</formula>
    </cfRule>
    <cfRule type="cellIs" dxfId="908" priority="3" operator="greaterThan">
      <formula>"J&amp;25"</formula>
    </cfRule>
    <cfRule type="containsText" priority="4" operator="containsText" text="Excessivamente elevado">
      <formula>NOT(ISERROR(SEARCH("Excessivamente elevado",P42)))</formula>
    </cfRule>
  </conditionalFormatting>
  <pageMargins left="0.7" right="0.7" top="0.75" bottom="0.75" header="0.3" footer="0.3"/>
  <pageSetup paperSize="9" scale="6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62A5-CDA0-4F67-B25E-FF312D172203}">
  <sheetPr>
    <tabColor theme="4" tint="-0.249977111117893"/>
  </sheetPr>
  <dimension ref="A1:AL215"/>
  <sheetViews>
    <sheetView showGridLines="0" topLeftCell="A29" zoomScale="80" zoomScaleNormal="80" workbookViewId="0">
      <selection activeCell="R32" sqref="R32:R36"/>
    </sheetView>
  </sheetViews>
  <sheetFormatPr defaultColWidth="9.140625" defaultRowHeight="15" x14ac:dyDescent="0.25"/>
  <cols>
    <col min="1" max="1" width="4.85546875" style="20" customWidth="1"/>
    <col min="2" max="2" width="6.28515625" style="20" customWidth="1"/>
    <col min="3" max="3" width="23.28515625" customWidth="1"/>
    <col min="4" max="4" width="5.7109375" bestFit="1" customWidth="1"/>
    <col min="5" max="5" width="6" style="41" customWidth="1"/>
    <col min="6" max="6" width="25.7109375" style="13" customWidth="1"/>
    <col min="7" max="7" width="13.85546875" style="13" customWidth="1"/>
    <col min="8" max="8" width="24.28515625" style="13" customWidth="1"/>
    <col min="9" max="9" width="6.7109375" style="13" customWidth="1"/>
    <col min="10" max="10" width="18.42578125" style="13" customWidth="1"/>
    <col min="11" max="11" width="18.85546875" style="13" bestFit="1" customWidth="1"/>
    <col min="12" max="12" width="19.5703125" bestFit="1" customWidth="1"/>
    <col min="13" max="13" width="8.42578125" bestFit="1" customWidth="1"/>
    <col min="14" max="14" width="23.28515625" style="50"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1</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S4" s="98" t="s">
        <v>78</v>
      </c>
      <c r="AB4" s="32" t="s">
        <v>2</v>
      </c>
      <c r="AC4" s="32"/>
      <c r="AD4" s="32"/>
      <c r="AE4" s="32"/>
      <c r="AF4" s="32"/>
      <c r="AG4" s="32"/>
      <c r="AH4" s="33"/>
      <c r="AI4" s="32"/>
      <c r="AJ4" s="30"/>
      <c r="AK4" s="31" t="s">
        <v>3</v>
      </c>
      <c r="AL4" s="28"/>
    </row>
    <row r="5" spans="1:38" x14ac:dyDescent="0.25">
      <c r="A5" s="26" t="s">
        <v>86</v>
      </c>
      <c r="P5" s="22"/>
      <c r="AB5" s="30" t="s">
        <v>5</v>
      </c>
      <c r="AC5" s="43" t="s">
        <v>6</v>
      </c>
      <c r="AD5" s="43"/>
      <c r="AE5" s="43"/>
      <c r="AF5" s="43"/>
      <c r="AG5" s="43"/>
      <c r="AH5" s="44"/>
      <c r="AI5" s="43"/>
      <c r="AJ5" s="30"/>
      <c r="AK5" s="34" t="s">
        <v>7</v>
      </c>
      <c r="AL5" s="28"/>
    </row>
    <row r="6" spans="1:38" ht="15.75" x14ac:dyDescent="0.25">
      <c r="A6" s="26" t="s">
        <v>87</v>
      </c>
      <c r="B6" s="26"/>
      <c r="G6" s="108"/>
      <c r="H6" s="109"/>
      <c r="I6" s="109"/>
      <c r="J6" s="109"/>
      <c r="K6" s="110"/>
      <c r="AB6" s="30" t="s">
        <v>8</v>
      </c>
      <c r="AC6" s="43" t="s">
        <v>9</v>
      </c>
      <c r="AD6" s="43"/>
      <c r="AE6" s="43"/>
      <c r="AF6" s="43"/>
      <c r="AG6" s="43"/>
      <c r="AH6" s="44"/>
      <c r="AI6" s="43"/>
      <c r="AJ6" s="30"/>
      <c r="AK6" s="34" t="s">
        <v>7</v>
      </c>
      <c r="AL6" s="28"/>
    </row>
    <row r="7" spans="1:38" x14ac:dyDescent="0.25">
      <c r="A7" s="436" t="s">
        <v>89</v>
      </c>
      <c r="B7" s="436"/>
      <c r="C7" s="436"/>
      <c r="D7" s="436"/>
      <c r="E7" s="436"/>
      <c r="F7" s="436"/>
      <c r="G7" s="436"/>
      <c r="H7" s="436"/>
      <c r="I7" s="436"/>
      <c r="J7" s="436"/>
      <c r="K7" s="436"/>
      <c r="L7" s="436"/>
      <c r="M7" s="436"/>
      <c r="N7" s="436"/>
      <c r="O7" s="436"/>
      <c r="P7" s="436"/>
      <c r="Q7" s="436"/>
      <c r="AB7" s="30" t="s">
        <v>10</v>
      </c>
      <c r="AC7" s="43" t="s">
        <v>11</v>
      </c>
      <c r="AD7" s="43"/>
      <c r="AE7" s="43"/>
      <c r="AF7" s="43"/>
      <c r="AG7" s="43"/>
      <c r="AH7" s="44"/>
      <c r="AI7" s="43"/>
      <c r="AJ7" s="30"/>
      <c r="AK7" s="34" t="s">
        <v>12</v>
      </c>
      <c r="AL7" s="28"/>
    </row>
    <row r="8" spans="1:38" ht="21.75" customHeight="1" x14ac:dyDescent="0.25">
      <c r="A8" s="94"/>
      <c r="B8" s="116"/>
      <c r="C8" s="116"/>
      <c r="D8" s="116"/>
      <c r="E8" s="116"/>
      <c r="F8" s="116"/>
      <c r="G8" s="116"/>
      <c r="H8" s="116"/>
      <c r="I8" s="116"/>
      <c r="J8" s="116"/>
      <c r="K8" s="116"/>
      <c r="L8" s="116"/>
      <c r="M8" s="116"/>
      <c r="N8" s="116"/>
      <c r="O8" s="116"/>
      <c r="P8" s="116"/>
      <c r="Q8" s="116"/>
      <c r="AB8" s="30" t="s">
        <v>13</v>
      </c>
      <c r="AC8" s="43" t="s">
        <v>14</v>
      </c>
      <c r="AD8" s="43"/>
      <c r="AE8" s="43"/>
      <c r="AF8" s="43"/>
      <c r="AG8" s="43"/>
      <c r="AH8" s="44"/>
      <c r="AI8" s="43"/>
      <c r="AJ8" s="30"/>
      <c r="AK8" s="34" t="s">
        <v>7</v>
      </c>
      <c r="AL8" s="28"/>
    </row>
    <row r="9" spans="1:38" ht="21.75" customHeight="1" x14ac:dyDescent="0.25">
      <c r="A9" s="94" t="s">
        <v>88</v>
      </c>
      <c r="B9" s="114"/>
      <c r="C9" s="114"/>
      <c r="D9" s="114"/>
      <c r="E9" s="114"/>
      <c r="F9" s="114"/>
      <c r="G9" s="114"/>
      <c r="H9" s="114"/>
      <c r="I9" s="114"/>
      <c r="J9" s="114"/>
      <c r="K9" s="114"/>
      <c r="L9" s="114"/>
      <c r="M9" s="114"/>
      <c r="N9" s="114"/>
      <c r="O9" s="114"/>
      <c r="P9" s="114"/>
      <c r="Q9" s="114"/>
      <c r="AB9" s="30" t="s">
        <v>16</v>
      </c>
      <c r="AC9" s="43" t="s">
        <v>17</v>
      </c>
      <c r="AD9" s="43"/>
      <c r="AE9" s="43"/>
      <c r="AF9" s="43"/>
      <c r="AG9" s="43"/>
      <c r="AH9" s="44"/>
      <c r="AI9" s="43"/>
      <c r="AJ9" s="30"/>
      <c r="AK9" s="34" t="s">
        <v>18</v>
      </c>
      <c r="AL9" s="28"/>
    </row>
    <row r="10" spans="1:38" x14ac:dyDescent="0.25">
      <c r="A10" s="94"/>
      <c r="B10" s="26"/>
      <c r="AB10" s="30" t="s">
        <v>19</v>
      </c>
      <c r="AC10" s="43" t="s">
        <v>77</v>
      </c>
      <c r="AD10" s="43"/>
      <c r="AE10" s="43"/>
      <c r="AF10" s="43"/>
      <c r="AG10" s="43"/>
      <c r="AH10" s="44"/>
      <c r="AI10" s="43"/>
      <c r="AJ10" s="30"/>
      <c r="AK10" s="34" t="s">
        <v>18</v>
      </c>
      <c r="AL10" s="28"/>
    </row>
    <row r="11" spans="1:38" ht="19.5" thickBot="1" x14ac:dyDescent="0.35">
      <c r="A11" s="438" t="s">
        <v>0</v>
      </c>
      <c r="B11" s="438"/>
      <c r="C11" s="438"/>
      <c r="D11" s="438"/>
      <c r="E11" s="438"/>
      <c r="F11" s="438"/>
      <c r="G11" s="438"/>
      <c r="H11" s="438"/>
      <c r="I11" s="438"/>
      <c r="J11" s="438"/>
      <c r="K11" s="438"/>
      <c r="L11" s="438"/>
      <c r="M11" s="438"/>
      <c r="N11" s="438"/>
      <c r="O11" s="438"/>
      <c r="P11" s="438"/>
      <c r="Q11" s="438"/>
      <c r="R11" s="438"/>
      <c r="AB11" s="30" t="s">
        <v>20</v>
      </c>
      <c r="AC11" s="43" t="s">
        <v>21</v>
      </c>
      <c r="AD11" s="43"/>
      <c r="AE11" s="43"/>
      <c r="AF11" s="43"/>
      <c r="AG11" s="43"/>
      <c r="AH11" s="44"/>
      <c r="AI11" s="43"/>
      <c r="AJ11" s="30"/>
      <c r="AK11" s="34" t="s">
        <v>7</v>
      </c>
      <c r="AL11" s="28"/>
    </row>
    <row r="12" spans="1:38" ht="25.15" customHeight="1" thickTop="1" x14ac:dyDescent="0.25">
      <c r="A12" s="23"/>
      <c r="B12" s="23"/>
      <c r="K12" s="45"/>
      <c r="AB12" s="30" t="s">
        <v>22</v>
      </c>
      <c r="AC12" s="43" t="s">
        <v>23</v>
      </c>
      <c r="AD12" s="43"/>
      <c r="AE12" s="43"/>
      <c r="AF12" s="43"/>
      <c r="AG12" s="43"/>
      <c r="AH12" s="44"/>
      <c r="AI12" s="43"/>
      <c r="AJ12" s="30"/>
      <c r="AK12" s="34" t="s">
        <v>7</v>
      </c>
      <c r="AL12" s="28"/>
    </row>
    <row r="13" spans="1:38" ht="23.45" customHeight="1" x14ac:dyDescent="0.25">
      <c r="A13" s="23"/>
      <c r="B13" s="23"/>
      <c r="C13" s="24"/>
      <c r="D13" s="24"/>
      <c r="E13" s="42"/>
      <c r="F13" s="25"/>
      <c r="G13" s="38"/>
      <c r="H13" s="35"/>
      <c r="K13" s="45"/>
      <c r="AB13" s="30" t="s">
        <v>24</v>
      </c>
      <c r="AC13" s="406" t="s">
        <v>25</v>
      </c>
      <c r="AD13" s="406"/>
      <c r="AE13" s="406"/>
      <c r="AF13" s="406"/>
      <c r="AG13" s="406"/>
      <c r="AH13" s="406"/>
      <c r="AI13" s="406"/>
      <c r="AJ13" s="407"/>
      <c r="AK13" s="34" t="s">
        <v>18</v>
      </c>
      <c r="AL13" s="28"/>
    </row>
    <row r="14" spans="1:38" ht="14.45" customHeight="1" x14ac:dyDescent="0.25">
      <c r="A14" s="408" t="s">
        <v>30</v>
      </c>
      <c r="B14" s="409" t="s">
        <v>58</v>
      </c>
      <c r="C14" s="411" t="s">
        <v>31</v>
      </c>
      <c r="D14" s="411" t="s">
        <v>32</v>
      </c>
      <c r="E14" s="412" t="s">
        <v>82</v>
      </c>
      <c r="F14" s="411" t="s">
        <v>33</v>
      </c>
      <c r="G14" s="412" t="s">
        <v>34</v>
      </c>
      <c r="H14" s="411" t="s">
        <v>59</v>
      </c>
      <c r="I14" s="412" t="s">
        <v>35</v>
      </c>
      <c r="J14" s="437" t="s">
        <v>36</v>
      </c>
      <c r="K14" s="437" t="s">
        <v>37</v>
      </c>
      <c r="L14" s="414" t="s">
        <v>391</v>
      </c>
      <c r="M14" s="414" t="s">
        <v>392</v>
      </c>
      <c r="N14" s="414" t="s">
        <v>38</v>
      </c>
      <c r="O14" s="416" t="s">
        <v>39</v>
      </c>
      <c r="P14" s="416"/>
      <c r="Q14" s="418" t="s">
        <v>60</v>
      </c>
      <c r="R14" s="418"/>
      <c r="AB14" s="30" t="s">
        <v>26</v>
      </c>
      <c r="AC14" s="43" t="s">
        <v>27</v>
      </c>
      <c r="AD14" s="43"/>
      <c r="AE14" s="43"/>
      <c r="AF14" s="43"/>
      <c r="AG14" s="43"/>
      <c r="AH14" s="44"/>
      <c r="AI14" s="43"/>
      <c r="AJ14" s="30"/>
      <c r="AK14" s="34" t="s">
        <v>7</v>
      </c>
      <c r="AL14" s="28"/>
    </row>
    <row r="15" spans="1:38" s="6" customFormat="1" ht="37.5" customHeight="1" x14ac:dyDescent="0.25">
      <c r="A15" s="408"/>
      <c r="B15" s="410"/>
      <c r="C15" s="411"/>
      <c r="D15" s="411"/>
      <c r="E15" s="413"/>
      <c r="F15" s="411"/>
      <c r="G15" s="413"/>
      <c r="H15" s="411"/>
      <c r="I15" s="413"/>
      <c r="J15" s="437"/>
      <c r="K15" s="437"/>
      <c r="L15" s="415"/>
      <c r="M15" s="415"/>
      <c r="N15" s="415"/>
      <c r="O15" s="417"/>
      <c r="P15" s="417"/>
      <c r="Q15" s="99" t="s">
        <v>40</v>
      </c>
      <c r="R15" s="53" t="s">
        <v>69</v>
      </c>
      <c r="AB15" s="30" t="s">
        <v>28</v>
      </c>
      <c r="AC15" s="30" t="s">
        <v>29</v>
      </c>
      <c r="AD15" s="30"/>
      <c r="AE15" s="30"/>
      <c r="AF15" s="30"/>
      <c r="AG15" s="30"/>
      <c r="AH15" s="44"/>
      <c r="AI15" s="30"/>
      <c r="AJ15" s="30"/>
      <c r="AK15" s="92" t="s">
        <v>18</v>
      </c>
      <c r="AL15" s="28"/>
    </row>
    <row r="16" spans="1:38" ht="61.9" customHeight="1" x14ac:dyDescent="0.25">
      <c r="A16" s="419">
        <v>54</v>
      </c>
      <c r="B16" s="419"/>
      <c r="C16" s="421" t="s">
        <v>303</v>
      </c>
      <c r="D16" s="423" t="s">
        <v>109</v>
      </c>
      <c r="E16" s="425">
        <v>70</v>
      </c>
      <c r="F16" s="218" t="s">
        <v>304</v>
      </c>
      <c r="G16" s="218" t="s">
        <v>305</v>
      </c>
      <c r="H16" s="218" t="s">
        <v>489</v>
      </c>
      <c r="I16" s="106" t="s">
        <v>79</v>
      </c>
      <c r="J16" s="268">
        <v>48</v>
      </c>
      <c r="K16" s="427">
        <f>AVERAGE(J16:J22)</f>
        <v>69.434285714285707</v>
      </c>
      <c r="L16" s="430">
        <f>K16*1.25</f>
        <v>86.79285714285713</v>
      </c>
      <c r="M16" s="430">
        <f>K16*0.75</f>
        <v>52.075714285714284</v>
      </c>
      <c r="N16" s="95" t="str">
        <f>IF(J16&gt;L$16,"EXCESSIVAMENTE ELEVADO",IF(J16&lt;M$16,"INEXEQUÍVEL","VÁLIDO"))</f>
        <v>INEXEQUÍVEL</v>
      </c>
      <c r="O16" s="354">
        <f>J16/K16</f>
        <v>0.6913011274792199</v>
      </c>
      <c r="P16" s="352" t="s">
        <v>73</v>
      </c>
      <c r="Q16" s="403">
        <f>TRUNC(AVERAGE(J17:J20),2)</f>
        <v>55.53</v>
      </c>
      <c r="R16" s="403">
        <f>E16*Q16</f>
        <v>3887.1</v>
      </c>
      <c r="AB16" s="44" t="s">
        <v>28</v>
      </c>
      <c r="AC16" s="434" t="s">
        <v>29</v>
      </c>
      <c r="AD16" s="434"/>
      <c r="AE16" s="434"/>
      <c r="AF16" s="434"/>
      <c r="AG16" s="434"/>
      <c r="AH16" s="434"/>
      <c r="AI16" s="434"/>
      <c r="AJ16" s="435"/>
      <c r="AK16" s="93" t="s">
        <v>18</v>
      </c>
      <c r="AL16" s="28"/>
    </row>
    <row r="17" spans="1:38" ht="61.9" customHeight="1" x14ac:dyDescent="0.25">
      <c r="A17" s="420"/>
      <c r="B17" s="420"/>
      <c r="C17" s="422"/>
      <c r="D17" s="424"/>
      <c r="E17" s="426"/>
      <c r="F17" s="219" t="s">
        <v>306</v>
      </c>
      <c r="G17" s="220" t="s">
        <v>307</v>
      </c>
      <c r="H17" s="220" t="s">
        <v>315</v>
      </c>
      <c r="I17" s="106" t="s">
        <v>79</v>
      </c>
      <c r="J17" s="268">
        <v>50.56</v>
      </c>
      <c r="K17" s="428"/>
      <c r="L17" s="431"/>
      <c r="M17" s="431"/>
      <c r="N17" s="95" t="str">
        <f>IF(J17&gt;L$16,"EXCESSIVAMENTE ELEVADO",IF(J17&lt;M$16,"INEXEQUÍVEL","VÁLIDO"))</f>
        <v>INEXEQUÍVEL</v>
      </c>
      <c r="O17" s="354">
        <f>J17/K16</f>
        <v>0.7281705209447783</v>
      </c>
      <c r="P17" s="352" t="s">
        <v>73</v>
      </c>
      <c r="Q17" s="404"/>
      <c r="R17" s="404"/>
      <c r="AB17" s="44"/>
      <c r="AC17" s="107"/>
      <c r="AD17" s="107"/>
      <c r="AE17" s="107"/>
      <c r="AF17" s="107"/>
      <c r="AG17" s="107"/>
      <c r="AH17" s="107"/>
      <c r="AI17" s="107"/>
      <c r="AJ17" s="107"/>
      <c r="AK17" s="111"/>
      <c r="AL17" s="28"/>
    </row>
    <row r="18" spans="1:38" ht="61.9" customHeight="1" thickBot="1" x14ac:dyDescent="0.3">
      <c r="A18" s="420"/>
      <c r="B18" s="420"/>
      <c r="C18" s="422"/>
      <c r="D18" s="424"/>
      <c r="E18" s="426"/>
      <c r="F18" s="221" t="s">
        <v>308</v>
      </c>
      <c r="G18" s="222" t="s">
        <v>309</v>
      </c>
      <c r="H18" s="222" t="s">
        <v>316</v>
      </c>
      <c r="I18" s="106" t="s">
        <v>80</v>
      </c>
      <c r="J18" s="226">
        <v>53.21</v>
      </c>
      <c r="K18" s="428"/>
      <c r="L18" s="431"/>
      <c r="M18" s="431"/>
      <c r="N18" s="95" t="str">
        <f t="shared" ref="N18:N22" si="0">IF(J18&gt;L$16,"EXCESSIVAMENTE ELEVADO",IF(J18&lt;M$16,"INEXEQUÍVEL","VÁLIDO"))</f>
        <v>VÁLIDO</v>
      </c>
      <c r="O18" s="46"/>
      <c r="P18" s="82"/>
      <c r="Q18" s="404"/>
      <c r="R18" s="404"/>
      <c r="AB18" s="44"/>
      <c r="AC18" s="107"/>
      <c r="AD18" s="107"/>
      <c r="AE18" s="107"/>
      <c r="AF18" s="107"/>
      <c r="AG18" s="107"/>
      <c r="AH18" s="107"/>
      <c r="AI18" s="107"/>
      <c r="AJ18" s="107"/>
      <c r="AK18" s="111"/>
      <c r="AL18" s="28"/>
    </row>
    <row r="19" spans="1:38" ht="61.9" customHeight="1" x14ac:dyDescent="0.25">
      <c r="A19" s="420"/>
      <c r="B19" s="420"/>
      <c r="C19" s="422"/>
      <c r="D19" s="424"/>
      <c r="E19" s="426"/>
      <c r="F19" s="220" t="s">
        <v>310</v>
      </c>
      <c r="G19" s="222" t="s">
        <v>83</v>
      </c>
      <c r="H19" s="220" t="s">
        <v>317</v>
      </c>
      <c r="I19" s="106" t="s">
        <v>79</v>
      </c>
      <c r="J19" s="226">
        <v>53.47</v>
      </c>
      <c r="K19" s="428"/>
      <c r="L19" s="431"/>
      <c r="M19" s="431"/>
      <c r="N19" s="95" t="str">
        <f t="shared" si="0"/>
        <v>VÁLIDO</v>
      </c>
      <c r="O19" s="46"/>
      <c r="P19" s="82"/>
      <c r="Q19" s="404"/>
      <c r="R19" s="404"/>
      <c r="T19" s="400" t="s">
        <v>62</v>
      </c>
      <c r="U19" s="401"/>
      <c r="V19" s="401"/>
      <c r="W19" s="401"/>
      <c r="X19" s="402"/>
      <c r="Y19" s="398" t="s">
        <v>66</v>
      </c>
      <c r="Z19" s="399"/>
      <c r="AB19" s="44"/>
      <c r="AC19" s="107"/>
      <c r="AD19" s="107"/>
      <c r="AE19" s="107"/>
      <c r="AF19" s="107"/>
      <c r="AG19" s="107"/>
      <c r="AH19" s="107"/>
      <c r="AI19" s="107"/>
      <c r="AJ19" s="107"/>
      <c r="AK19" s="111"/>
      <c r="AL19" s="28"/>
    </row>
    <row r="20" spans="1:38" ht="61.9" customHeight="1" x14ac:dyDescent="0.25">
      <c r="A20" s="420"/>
      <c r="B20" s="420"/>
      <c r="C20" s="422"/>
      <c r="D20" s="424"/>
      <c r="E20" s="426"/>
      <c r="F20" s="220" t="s">
        <v>311</v>
      </c>
      <c r="G20" s="222" t="s">
        <v>84</v>
      </c>
      <c r="H20" s="220" t="s">
        <v>318</v>
      </c>
      <c r="I20" s="106" t="s">
        <v>403</v>
      </c>
      <c r="J20" s="226">
        <f>59.9+5</f>
        <v>64.900000000000006</v>
      </c>
      <c r="K20" s="428"/>
      <c r="L20" s="431"/>
      <c r="M20" s="431"/>
      <c r="N20" s="95" t="str">
        <f t="shared" si="0"/>
        <v>VÁLIDO</v>
      </c>
      <c r="O20" s="46"/>
      <c r="P20" s="82"/>
      <c r="Q20" s="404"/>
      <c r="R20" s="404"/>
      <c r="T20" s="125"/>
      <c r="U20" s="126"/>
      <c r="V20" s="126"/>
      <c r="W20" s="126"/>
      <c r="X20" s="127"/>
      <c r="Y20" s="128"/>
      <c r="Z20" s="129"/>
      <c r="AB20" s="44"/>
      <c r="AC20" s="107"/>
      <c r="AD20" s="107"/>
      <c r="AE20" s="107"/>
      <c r="AF20" s="107"/>
      <c r="AG20" s="107"/>
      <c r="AH20" s="107"/>
      <c r="AI20" s="107"/>
      <c r="AJ20" s="107"/>
      <c r="AK20" s="111"/>
      <c r="AL20" s="28"/>
    </row>
    <row r="21" spans="1:38" ht="62.45" customHeight="1" x14ac:dyDescent="0.25">
      <c r="A21" s="420"/>
      <c r="B21" s="420"/>
      <c r="C21" s="422"/>
      <c r="D21" s="424"/>
      <c r="E21" s="426"/>
      <c r="F21" s="223" t="s">
        <v>312</v>
      </c>
      <c r="G21" s="222" t="s">
        <v>83</v>
      </c>
      <c r="H21" s="220" t="s">
        <v>319</v>
      </c>
      <c r="I21" s="106" t="s">
        <v>80</v>
      </c>
      <c r="J21" s="226">
        <v>93.9</v>
      </c>
      <c r="K21" s="428"/>
      <c r="L21" s="431"/>
      <c r="M21" s="431"/>
      <c r="N21" s="95" t="str">
        <f t="shared" si="0"/>
        <v>EXCESSIVAMENTE ELEVADO</v>
      </c>
      <c r="O21" s="354">
        <f>(J21-K16)/K16</f>
        <v>0.352357830631224</v>
      </c>
      <c r="P21" s="352" t="s">
        <v>538</v>
      </c>
      <c r="Q21" s="404"/>
      <c r="R21" s="404"/>
      <c r="T21" s="74" t="s">
        <v>4</v>
      </c>
      <c r="U21" s="75" t="s">
        <v>63</v>
      </c>
      <c r="V21" s="76" t="s">
        <v>64</v>
      </c>
      <c r="W21" s="75" t="s">
        <v>65</v>
      </c>
      <c r="X21" s="77" t="s">
        <v>15</v>
      </c>
      <c r="Y21" s="78">
        <v>0.25</v>
      </c>
      <c r="Z21" s="79">
        <v>0.75</v>
      </c>
      <c r="AB21" s="439" t="s">
        <v>76</v>
      </c>
      <c r="AC21" s="439"/>
      <c r="AD21" s="439"/>
      <c r="AE21" s="439"/>
      <c r="AF21" s="439"/>
      <c r="AG21" s="439"/>
      <c r="AH21" s="439"/>
      <c r="AI21" s="439"/>
      <c r="AJ21" s="439"/>
      <c r="AK21" s="439"/>
      <c r="AL21" s="439"/>
    </row>
    <row r="22" spans="1:38" ht="62.45" customHeight="1" thickBot="1" x14ac:dyDescent="0.3">
      <c r="A22" s="420"/>
      <c r="B22" s="420"/>
      <c r="C22" s="422"/>
      <c r="D22" s="424"/>
      <c r="E22" s="426"/>
      <c r="F22" s="224" t="s">
        <v>313</v>
      </c>
      <c r="G22" s="225" t="s">
        <v>83</v>
      </c>
      <c r="H22" s="224" t="s">
        <v>320</v>
      </c>
      <c r="I22" s="106" t="s">
        <v>80</v>
      </c>
      <c r="J22" s="227">
        <v>122</v>
      </c>
      <c r="K22" s="428"/>
      <c r="L22" s="431"/>
      <c r="M22" s="431"/>
      <c r="N22" s="117" t="str">
        <f t="shared" si="0"/>
        <v>EXCESSIVAMENTE ELEVADO</v>
      </c>
      <c r="O22" s="354">
        <f>(J22-K16)/K16</f>
        <v>0.75705703234301724</v>
      </c>
      <c r="P22" s="352" t="s">
        <v>538</v>
      </c>
      <c r="Q22" s="404"/>
      <c r="R22" s="404"/>
      <c r="T22" s="67">
        <f>AVERAGE(J17:J20)</f>
        <v>55.535000000000004</v>
      </c>
      <c r="U22" s="68">
        <f>_xlfn.STDEV.S(J17:J20)</f>
        <v>6.380274288774741</v>
      </c>
      <c r="V22" s="69">
        <f>U22/T22</f>
        <v>0.11488744555279987</v>
      </c>
      <c r="W22" s="70" t="str">
        <f>IF(V22&gt;25,"MEDIANA;","MÉDIA")</f>
        <v>MÉDIA</v>
      </c>
      <c r="X22" s="71">
        <f>MIN(J18:J20)</f>
        <v>53.21</v>
      </c>
      <c r="Y22" s="80" t="s">
        <v>70</v>
      </c>
      <c r="Z22" s="81" t="s">
        <v>71</v>
      </c>
      <c r="AB22" s="138"/>
      <c r="AC22" s="138"/>
      <c r="AD22" s="138"/>
      <c r="AE22" s="138"/>
      <c r="AF22" s="138"/>
      <c r="AG22" s="138"/>
      <c r="AH22" s="138"/>
      <c r="AI22" s="138"/>
      <c r="AJ22" s="138"/>
      <c r="AK22" s="138"/>
      <c r="AL22" s="138"/>
    </row>
    <row r="23" spans="1:38" s="20" customFormat="1" ht="21.75" customHeight="1" thickBot="1" x14ac:dyDescent="0.3">
      <c r="A23" s="395"/>
      <c r="B23" s="396"/>
      <c r="C23" s="396"/>
      <c r="D23" s="396"/>
      <c r="E23" s="396"/>
      <c r="F23" s="396"/>
      <c r="G23" s="396"/>
      <c r="H23" s="396"/>
      <c r="I23" s="396"/>
      <c r="J23" s="396"/>
      <c r="K23" s="396"/>
      <c r="L23" s="396"/>
      <c r="M23" s="396"/>
      <c r="N23" s="396"/>
      <c r="O23" s="396"/>
      <c r="P23" s="396"/>
      <c r="Q23" s="396"/>
      <c r="R23" s="87"/>
      <c r="V23" s="40"/>
      <c r="AB23" s="433"/>
      <c r="AC23" s="433"/>
      <c r="AD23" s="433"/>
      <c r="AE23" s="433"/>
      <c r="AF23" s="433"/>
      <c r="AG23" s="433"/>
      <c r="AH23" s="433"/>
      <c r="AI23" s="433"/>
      <c r="AJ23" s="433"/>
      <c r="AK23" s="433"/>
      <c r="AL23" s="91"/>
    </row>
    <row r="24" spans="1:38" ht="72" customHeight="1" thickBot="1" x14ac:dyDescent="0.3">
      <c r="A24" s="419">
        <v>55</v>
      </c>
      <c r="B24" s="419"/>
      <c r="C24" s="421" t="s">
        <v>321</v>
      </c>
      <c r="D24" s="423" t="s">
        <v>109</v>
      </c>
      <c r="E24" s="425">
        <v>75</v>
      </c>
      <c r="F24" s="228" t="s">
        <v>306</v>
      </c>
      <c r="G24" s="229" t="s">
        <v>307</v>
      </c>
      <c r="H24" s="231" t="s">
        <v>315</v>
      </c>
      <c r="I24" s="106" t="s">
        <v>79</v>
      </c>
      <c r="J24" s="232">
        <v>48.35</v>
      </c>
      <c r="K24" s="427">
        <f>AVERAGE(J24:J30)</f>
        <v>65.847142857142856</v>
      </c>
      <c r="L24" s="430">
        <f>K24*1.25</f>
        <v>82.308928571428567</v>
      </c>
      <c r="M24" s="430">
        <f>K24*0.75</f>
        <v>49.385357142857146</v>
      </c>
      <c r="N24" s="57" t="str">
        <f>IF(J24&gt;L$24,"EXCESSIVAMENTE ELEVADO",IF(J24&lt;M$24,"INEXEQUÍVEL","VÁLIDO"))</f>
        <v>INEXEQUÍVEL</v>
      </c>
      <c r="O24" s="354">
        <f>J24/K24</f>
        <v>0.73427635432712124</v>
      </c>
      <c r="P24" s="352" t="s">
        <v>73</v>
      </c>
      <c r="Q24" s="403">
        <f>TRUNC(AVERAGE(J24:J28),2)</f>
        <v>57.28</v>
      </c>
      <c r="R24" s="403">
        <f>Q24*E24</f>
        <v>4296</v>
      </c>
      <c r="T24" s="461"/>
      <c r="U24" s="461"/>
      <c r="V24" s="461"/>
      <c r="W24" s="461"/>
      <c r="X24" s="461"/>
      <c r="Y24" s="462"/>
      <c r="Z24" s="462"/>
    </row>
    <row r="25" spans="1:38" ht="72" customHeight="1" x14ac:dyDescent="0.25">
      <c r="A25" s="420"/>
      <c r="B25" s="420"/>
      <c r="C25" s="422"/>
      <c r="D25" s="424"/>
      <c r="E25" s="426"/>
      <c r="F25" s="220" t="s">
        <v>310</v>
      </c>
      <c r="G25" s="220" t="s">
        <v>83</v>
      </c>
      <c r="H25" s="220" t="s">
        <v>317</v>
      </c>
      <c r="I25" s="106" t="s">
        <v>79</v>
      </c>
      <c r="J25" s="226">
        <v>51.17</v>
      </c>
      <c r="K25" s="428"/>
      <c r="L25" s="431"/>
      <c r="M25" s="431"/>
      <c r="N25" s="57" t="str">
        <f t="shared" ref="N25:N27" si="1">IF(J25&gt;L$24,"EXCESSIVAMENTE ELEVADO",IF(J25&lt;M$24,"INEXEQUÍVEL","VÁLIDO"))</f>
        <v>VÁLIDO</v>
      </c>
      <c r="O25" s="46"/>
      <c r="P25" s="118"/>
      <c r="Q25" s="404"/>
      <c r="R25" s="404"/>
      <c r="T25" s="400" t="s">
        <v>62</v>
      </c>
      <c r="U25" s="401"/>
      <c r="V25" s="401"/>
      <c r="W25" s="401"/>
      <c r="X25" s="402"/>
      <c r="Y25" s="398" t="s">
        <v>66</v>
      </c>
      <c r="Z25" s="399"/>
    </row>
    <row r="26" spans="1:38" ht="72" customHeight="1" x14ac:dyDescent="0.25">
      <c r="A26" s="420"/>
      <c r="B26" s="420"/>
      <c r="C26" s="422"/>
      <c r="D26" s="424"/>
      <c r="E26" s="426"/>
      <c r="F26" s="219" t="s">
        <v>308</v>
      </c>
      <c r="G26" s="222" t="s">
        <v>309</v>
      </c>
      <c r="H26" s="220" t="s">
        <v>316</v>
      </c>
      <c r="I26" s="106" t="s">
        <v>80</v>
      </c>
      <c r="J26" s="226">
        <v>52.9</v>
      </c>
      <c r="K26" s="428"/>
      <c r="L26" s="431"/>
      <c r="M26" s="431"/>
      <c r="N26" s="57" t="str">
        <f t="shared" si="1"/>
        <v>VÁLIDO</v>
      </c>
      <c r="O26" s="46"/>
      <c r="P26" s="118"/>
      <c r="Q26" s="404"/>
      <c r="R26" s="404"/>
      <c r="T26" s="74" t="s">
        <v>4</v>
      </c>
      <c r="U26" s="75" t="s">
        <v>63</v>
      </c>
      <c r="V26" s="76" t="s">
        <v>64</v>
      </c>
      <c r="W26" s="75" t="s">
        <v>65</v>
      </c>
      <c r="X26" s="77" t="s">
        <v>15</v>
      </c>
      <c r="Y26" s="78">
        <v>0.25</v>
      </c>
      <c r="Z26" s="79">
        <v>0.75</v>
      </c>
    </row>
    <row r="27" spans="1:38" ht="72" customHeight="1" thickBot="1" x14ac:dyDescent="0.3">
      <c r="A27" s="420"/>
      <c r="B27" s="420"/>
      <c r="C27" s="422"/>
      <c r="D27" s="424"/>
      <c r="E27" s="426"/>
      <c r="F27" s="220" t="s">
        <v>322</v>
      </c>
      <c r="G27" s="218" t="s">
        <v>83</v>
      </c>
      <c r="H27" s="218" t="s">
        <v>314</v>
      </c>
      <c r="I27" s="106" t="s">
        <v>79</v>
      </c>
      <c r="J27" s="233">
        <v>57</v>
      </c>
      <c r="K27" s="428"/>
      <c r="L27" s="431"/>
      <c r="M27" s="431"/>
      <c r="N27" s="57" t="str">
        <f t="shared" si="1"/>
        <v>VÁLIDO</v>
      </c>
      <c r="O27" s="46"/>
      <c r="P27" s="118"/>
      <c r="Q27" s="404"/>
      <c r="R27" s="404"/>
      <c r="T27" s="67">
        <f>AVERAGE(J24:J28)</f>
        <v>57.284000000000006</v>
      </c>
      <c r="U27" s="68">
        <f>_xlfn.STDEV.S(J24:J28)</f>
        <v>11.458818874561215</v>
      </c>
      <c r="V27" s="69">
        <f>U27/T27</f>
        <v>0.20003524325398392</v>
      </c>
      <c r="W27" s="70" t="str">
        <f>IF(V27&gt;25,"MEDIANA;","MÉDIA")</f>
        <v>MÉDIA</v>
      </c>
      <c r="X27" s="71">
        <f>MIN(J25:J28)</f>
        <v>51.17</v>
      </c>
      <c r="Y27" s="80" t="s">
        <v>70</v>
      </c>
      <c r="Z27" s="81" t="s">
        <v>71</v>
      </c>
    </row>
    <row r="28" spans="1:38" ht="72" customHeight="1" x14ac:dyDescent="0.25">
      <c r="A28" s="420"/>
      <c r="B28" s="420"/>
      <c r="C28" s="422"/>
      <c r="D28" s="424"/>
      <c r="E28" s="426"/>
      <c r="F28" s="220" t="s">
        <v>323</v>
      </c>
      <c r="G28" s="218" t="s">
        <v>84</v>
      </c>
      <c r="H28" s="220" t="s">
        <v>324</v>
      </c>
      <c r="I28" s="106" t="s">
        <v>80</v>
      </c>
      <c r="J28" s="233">
        <f>72+5</f>
        <v>77</v>
      </c>
      <c r="K28" s="428"/>
      <c r="L28" s="431"/>
      <c r="M28" s="431"/>
      <c r="N28" s="57" t="str">
        <f>IF(J28&gt;L$24,"EXCESSIVAMENTE ELEVADO",IF(J28&lt;M$24,"INEXEQUÍVEL","VÁLIDO"))</f>
        <v>VÁLIDO</v>
      </c>
      <c r="O28" s="46"/>
      <c r="P28" s="118"/>
      <c r="Q28" s="404"/>
      <c r="R28" s="404"/>
      <c r="T28" s="280"/>
      <c r="U28" s="280"/>
      <c r="V28" s="280"/>
      <c r="W28" s="280"/>
      <c r="X28" s="280"/>
      <c r="Y28" s="295"/>
      <c r="Z28" s="295"/>
    </row>
    <row r="29" spans="1:38" ht="72" customHeight="1" x14ac:dyDescent="0.25">
      <c r="A29" s="420"/>
      <c r="B29" s="420"/>
      <c r="C29" s="422"/>
      <c r="D29" s="424"/>
      <c r="E29" s="426"/>
      <c r="F29" s="220" t="s">
        <v>313</v>
      </c>
      <c r="G29" s="220" t="s">
        <v>83</v>
      </c>
      <c r="H29" s="220" t="s">
        <v>320</v>
      </c>
      <c r="I29" s="106" t="s">
        <v>80</v>
      </c>
      <c r="J29" s="226">
        <v>85</v>
      </c>
      <c r="K29" s="428"/>
      <c r="L29" s="431"/>
      <c r="M29" s="431"/>
      <c r="N29" s="57" t="str">
        <f>IF(J29&gt;L$24,"EXCESSIVAMENTE ELEVADO",IF(J29&lt;M$24,"INEXEQUÍVEL","VÁLIDO"))</f>
        <v>EXCESSIVAMENTE ELEVADO</v>
      </c>
      <c r="O29" s="354">
        <f>(J29-K24)/K24</f>
        <v>0.29086846158852758</v>
      </c>
      <c r="P29" s="370" t="s">
        <v>538</v>
      </c>
      <c r="Q29" s="404"/>
      <c r="R29" s="404"/>
      <c r="T29" s="280"/>
      <c r="U29" s="280"/>
      <c r="V29" s="280"/>
      <c r="W29" s="280"/>
      <c r="X29" s="280"/>
      <c r="Y29" s="295"/>
      <c r="Z29" s="295"/>
    </row>
    <row r="30" spans="1:38" ht="72" customHeight="1" thickBot="1" x14ac:dyDescent="0.3">
      <c r="A30" s="420"/>
      <c r="B30" s="420"/>
      <c r="C30" s="422"/>
      <c r="D30" s="424"/>
      <c r="E30" s="426"/>
      <c r="F30" s="230" t="s">
        <v>312</v>
      </c>
      <c r="G30" s="225" t="s">
        <v>83</v>
      </c>
      <c r="H30" s="225" t="s">
        <v>319</v>
      </c>
      <c r="I30" s="106" t="s">
        <v>80</v>
      </c>
      <c r="J30" s="227">
        <v>89.51</v>
      </c>
      <c r="K30" s="428"/>
      <c r="L30" s="431"/>
      <c r="M30" s="431"/>
      <c r="N30" s="57" t="str">
        <f>IF(J30&gt;L$24,"EXCESSIVAMENTE ELEVADO",IF(J30&lt;M$24,"INEXEQUÍVEL","VÁLIDO"))</f>
        <v>EXCESSIVAMENTE ELEVADO</v>
      </c>
      <c r="O30" s="354">
        <f>(J30-K24)/K24</f>
        <v>0.35936042349163655</v>
      </c>
      <c r="P30" s="370" t="s">
        <v>538</v>
      </c>
      <c r="Q30" s="404"/>
      <c r="R30" s="404"/>
      <c r="T30" s="280"/>
      <c r="U30" s="280"/>
      <c r="V30" s="292"/>
      <c r="W30" s="280"/>
      <c r="X30" s="280"/>
      <c r="Y30" s="298"/>
      <c r="Z30" s="299"/>
    </row>
    <row r="31" spans="1:38" s="20" customFormat="1" ht="21.75" customHeight="1" x14ac:dyDescent="0.25">
      <c r="A31" s="395"/>
      <c r="B31" s="396"/>
      <c r="C31" s="396"/>
      <c r="D31" s="396"/>
      <c r="E31" s="396"/>
      <c r="F31" s="396"/>
      <c r="G31" s="396"/>
      <c r="H31" s="396"/>
      <c r="I31" s="396"/>
      <c r="J31" s="396"/>
      <c r="K31" s="396"/>
      <c r="L31" s="396"/>
      <c r="M31" s="396"/>
      <c r="N31" s="396"/>
      <c r="O31" s="396"/>
      <c r="P31" s="396"/>
      <c r="Q31" s="396"/>
      <c r="R31" s="87"/>
      <c r="V31" s="40"/>
    </row>
    <row r="32" spans="1:38" ht="50.45" customHeight="1" thickBot="1" x14ac:dyDescent="0.3">
      <c r="A32" s="420">
        <v>56</v>
      </c>
      <c r="B32" s="420"/>
      <c r="C32" s="422" t="s">
        <v>542</v>
      </c>
      <c r="D32" s="424" t="s">
        <v>109</v>
      </c>
      <c r="E32" s="426">
        <v>75</v>
      </c>
      <c r="F32" s="235" t="s">
        <v>308</v>
      </c>
      <c r="G32" s="220" t="s">
        <v>309</v>
      </c>
      <c r="H32" s="220" t="s">
        <v>316</v>
      </c>
      <c r="I32" s="106" t="s">
        <v>80</v>
      </c>
      <c r="J32" s="268">
        <v>52.9</v>
      </c>
      <c r="K32" s="428">
        <f>AVERAGE(J32:J36)</f>
        <v>70.77000000000001</v>
      </c>
      <c r="L32" s="431">
        <f>K32*1.25</f>
        <v>88.462500000000006</v>
      </c>
      <c r="M32" s="431">
        <f>K32*0.75</f>
        <v>53.077500000000008</v>
      </c>
      <c r="N32" s="54" t="str">
        <f>IF(J32&gt;L$32,"EXCESSIVAMENTE ELEVADO",IF(J32&lt;M$32,"INEXEQUÍVEL","VÁLIDO"))</f>
        <v>INEXEQUÍVEL</v>
      </c>
      <c r="O32" s="355">
        <f>J32/K32</f>
        <v>0.74749187508831416</v>
      </c>
      <c r="P32" s="370" t="s">
        <v>73</v>
      </c>
      <c r="Q32" s="404">
        <f>TRUNC(AVERAGE(J32:J36),2)</f>
        <v>70.77</v>
      </c>
      <c r="R32" s="404">
        <f>Q32*E32</f>
        <v>5307.75</v>
      </c>
    </row>
    <row r="33" spans="1:26" ht="61.15" customHeight="1" thickBot="1" x14ac:dyDescent="0.3">
      <c r="A33" s="420"/>
      <c r="B33" s="420"/>
      <c r="C33" s="422"/>
      <c r="D33" s="424"/>
      <c r="E33" s="426"/>
      <c r="F33" s="220" t="s">
        <v>325</v>
      </c>
      <c r="G33" s="220" t="s">
        <v>326</v>
      </c>
      <c r="H33" s="220" t="s">
        <v>317</v>
      </c>
      <c r="I33" s="104" t="s">
        <v>79</v>
      </c>
      <c r="J33" s="226">
        <v>54.32</v>
      </c>
      <c r="K33" s="428"/>
      <c r="L33" s="431"/>
      <c r="M33" s="431"/>
      <c r="N33" s="54" t="str">
        <f t="shared" ref="N33:N36" si="2">IF(J33&gt;L$32,"EXCESSIVAMENTE ELEVADO",IF(J33&lt;M$32,"INEXEQUÍVEL","VÁLIDO"))</f>
        <v>VÁLIDO</v>
      </c>
      <c r="O33" s="83"/>
      <c r="P33" s="82"/>
      <c r="Q33" s="404"/>
      <c r="R33" s="404"/>
      <c r="S33" s="115"/>
      <c r="T33" s="400" t="s">
        <v>62</v>
      </c>
      <c r="U33" s="401"/>
      <c r="V33" s="401"/>
      <c r="W33" s="401"/>
      <c r="X33" s="402"/>
      <c r="Y33" s="398" t="s">
        <v>66</v>
      </c>
      <c r="Z33" s="399"/>
    </row>
    <row r="34" spans="1:26" ht="61.15" customHeight="1" x14ac:dyDescent="0.25">
      <c r="A34" s="420"/>
      <c r="B34" s="420"/>
      <c r="C34" s="422"/>
      <c r="D34" s="424"/>
      <c r="E34" s="426"/>
      <c r="F34" s="220" t="s">
        <v>323</v>
      </c>
      <c r="G34" s="222" t="s">
        <v>84</v>
      </c>
      <c r="H34" s="220" t="s">
        <v>324</v>
      </c>
      <c r="I34" s="106" t="s">
        <v>80</v>
      </c>
      <c r="J34" s="226">
        <f>69.33+5</f>
        <v>74.33</v>
      </c>
      <c r="K34" s="428"/>
      <c r="L34" s="431"/>
      <c r="M34" s="431"/>
      <c r="N34" s="54" t="str">
        <f t="shared" si="2"/>
        <v>VÁLIDO</v>
      </c>
      <c r="O34" s="96"/>
      <c r="P34" s="97"/>
      <c r="Q34" s="404"/>
      <c r="R34" s="404"/>
      <c r="S34" s="115"/>
      <c r="T34" s="74" t="s">
        <v>4</v>
      </c>
      <c r="U34" s="75" t="s">
        <v>63</v>
      </c>
      <c r="V34" s="76" t="s">
        <v>64</v>
      </c>
      <c r="W34" s="75" t="s">
        <v>65</v>
      </c>
      <c r="X34" s="77" t="s">
        <v>15</v>
      </c>
      <c r="Y34" s="121" t="s">
        <v>66</v>
      </c>
      <c r="Z34" s="122"/>
    </row>
    <row r="35" spans="1:26" ht="61.15" customHeight="1" thickBot="1" x14ac:dyDescent="0.3">
      <c r="A35" s="420"/>
      <c r="B35" s="420"/>
      <c r="C35" s="422"/>
      <c r="D35" s="424"/>
      <c r="E35" s="426"/>
      <c r="F35" s="220" t="s">
        <v>327</v>
      </c>
      <c r="G35" s="218" t="s">
        <v>83</v>
      </c>
      <c r="H35" s="220" t="s">
        <v>320</v>
      </c>
      <c r="I35" s="106" t="s">
        <v>80</v>
      </c>
      <c r="J35" s="226">
        <v>85</v>
      </c>
      <c r="K35" s="428"/>
      <c r="L35" s="431"/>
      <c r="M35" s="431"/>
      <c r="N35" s="54" t="str">
        <f>IF(J35&gt;L$32,"EXCESSIVAMENTE ELEVADO",IF(J35&lt;M$32,"INEXEQUÍVEL","VÁLIDO"))</f>
        <v>VÁLIDO</v>
      </c>
      <c r="O35" s="96"/>
      <c r="P35" s="97"/>
      <c r="Q35" s="404"/>
      <c r="R35" s="404"/>
      <c r="S35" s="115"/>
      <c r="T35" s="67">
        <f>AVERAGE(J33:J36)</f>
        <v>75.237499999999997</v>
      </c>
      <c r="U35" s="68">
        <f>_xlfn.STDEV.S(J33:J36)</f>
        <v>15.046324855813335</v>
      </c>
      <c r="V35" s="69">
        <f>U35/T35</f>
        <v>0.19998438087141832</v>
      </c>
      <c r="W35" s="70" t="str">
        <f>IF(V35&gt;25,"MEDIANA;","MÉDIA")</f>
        <v>MÉDIA</v>
      </c>
      <c r="X35" s="71">
        <f>MIN(J33:J36)</f>
        <v>54.32</v>
      </c>
      <c r="Y35" s="119">
        <v>0.25</v>
      </c>
      <c r="Z35" s="79">
        <v>0.75</v>
      </c>
    </row>
    <row r="36" spans="1:26" ht="61.15" customHeight="1" thickBot="1" x14ac:dyDescent="0.3">
      <c r="A36" s="420"/>
      <c r="B36" s="420"/>
      <c r="C36" s="422"/>
      <c r="D36" s="424"/>
      <c r="E36" s="426"/>
      <c r="F36" s="230" t="s">
        <v>328</v>
      </c>
      <c r="G36" s="224" t="s">
        <v>83</v>
      </c>
      <c r="H36" s="224" t="s">
        <v>319</v>
      </c>
      <c r="I36" s="106" t="s">
        <v>80</v>
      </c>
      <c r="J36" s="227">
        <v>87.3</v>
      </c>
      <c r="K36" s="428"/>
      <c r="L36" s="431"/>
      <c r="M36" s="431"/>
      <c r="N36" s="54" t="str">
        <f t="shared" si="2"/>
        <v>VÁLIDO</v>
      </c>
      <c r="O36" s="96"/>
      <c r="P36" s="97"/>
      <c r="Q36" s="404"/>
      <c r="R36" s="404"/>
      <c r="S36" s="115"/>
      <c r="Z36" s="287"/>
    </row>
    <row r="37" spans="1:26" s="20" customFormat="1" ht="21.75" customHeight="1" thickBot="1" x14ac:dyDescent="0.3">
      <c r="A37" s="395" t="s">
        <v>68</v>
      </c>
      <c r="B37" s="396"/>
      <c r="C37" s="396"/>
      <c r="D37" s="396"/>
      <c r="E37" s="396"/>
      <c r="F37" s="396"/>
      <c r="G37" s="396"/>
      <c r="H37" s="396"/>
      <c r="I37" s="396"/>
      <c r="J37" s="396"/>
      <c r="K37" s="396"/>
      <c r="L37" s="396"/>
      <c r="M37" s="396"/>
      <c r="N37" s="396"/>
      <c r="O37" s="396"/>
      <c r="P37" s="396"/>
      <c r="Q37" s="396"/>
      <c r="R37" s="87"/>
      <c r="V37" s="40"/>
    </row>
    <row r="38" spans="1:26" ht="58.9" customHeight="1" x14ac:dyDescent="0.25">
      <c r="A38" s="419">
        <v>57</v>
      </c>
      <c r="B38" s="419"/>
      <c r="C38" s="421" t="s">
        <v>329</v>
      </c>
      <c r="D38" s="423" t="s">
        <v>109</v>
      </c>
      <c r="E38" s="425">
        <v>40</v>
      </c>
      <c r="F38" s="237" t="s">
        <v>330</v>
      </c>
      <c r="G38" s="234" t="s">
        <v>309</v>
      </c>
      <c r="H38" s="234" t="s">
        <v>333</v>
      </c>
      <c r="I38" s="106" t="s">
        <v>80</v>
      </c>
      <c r="J38" s="236">
        <v>35.39</v>
      </c>
      <c r="K38" s="427">
        <f>AVERAGE(J38:J45)</f>
        <v>56.676249999999996</v>
      </c>
      <c r="L38" s="430">
        <f>K38*1.25</f>
        <v>70.845312499999991</v>
      </c>
      <c r="M38" s="430">
        <f>K38*0.75</f>
        <v>42.507187500000001</v>
      </c>
      <c r="N38" s="54" t="str">
        <f>IF(J38&gt;L$38,"EXCESSIVAMENTE ELEVADO",IF(J38&lt;M$38,"INEXEQUÍVEL","VÁLIDO"))</f>
        <v>INEXEQUÍVEL</v>
      </c>
      <c r="O38" s="355">
        <f>J38/K38</f>
        <v>0.62442381067907637</v>
      </c>
      <c r="P38" s="370" t="s">
        <v>73</v>
      </c>
      <c r="Q38" s="403">
        <f>TRUNC(AVERAGE(J39:J43),2)</f>
        <v>49.14</v>
      </c>
      <c r="R38" s="403">
        <f>Q38*E38</f>
        <v>1965.6</v>
      </c>
    </row>
    <row r="39" spans="1:26" ht="58.9" customHeight="1" x14ac:dyDescent="0.25">
      <c r="A39" s="420"/>
      <c r="B39" s="420"/>
      <c r="C39" s="422"/>
      <c r="D39" s="424"/>
      <c r="E39" s="426"/>
      <c r="F39" s="219" t="s">
        <v>306</v>
      </c>
      <c r="G39" s="220" t="s">
        <v>307</v>
      </c>
      <c r="H39" s="220" t="s">
        <v>315</v>
      </c>
      <c r="I39" s="106" t="s">
        <v>79</v>
      </c>
      <c r="J39" s="226">
        <v>46.71</v>
      </c>
      <c r="K39" s="428"/>
      <c r="L39" s="431"/>
      <c r="M39" s="431"/>
      <c r="N39" s="54" t="str">
        <f>IF(J39&gt;L$38,"EXCESSIVAMENTE ELEVADO",IF(J39&lt;M$38,"INEXEQUÍVEL","VÁLIDO"))</f>
        <v>VÁLIDO</v>
      </c>
      <c r="O39" s="52"/>
      <c r="P39" s="55"/>
      <c r="Q39" s="404"/>
      <c r="R39" s="404"/>
    </row>
    <row r="40" spans="1:26" ht="58.9" customHeight="1" thickBot="1" x14ac:dyDescent="0.3">
      <c r="A40" s="420"/>
      <c r="B40" s="420"/>
      <c r="C40" s="422"/>
      <c r="D40" s="424"/>
      <c r="E40" s="426"/>
      <c r="F40" s="220" t="s">
        <v>322</v>
      </c>
      <c r="G40" s="220" t="s">
        <v>83</v>
      </c>
      <c r="H40" s="220" t="s">
        <v>489</v>
      </c>
      <c r="I40" s="106" t="s">
        <v>79</v>
      </c>
      <c r="J40" s="226">
        <v>47</v>
      </c>
      <c r="K40" s="428"/>
      <c r="L40" s="431"/>
      <c r="M40" s="431"/>
      <c r="N40" s="54" t="str">
        <f>IF(J40&gt;L$38,"EXCESSIVAMENTE ELEVADO",IF(J40&lt;M$38,"INEXEQUÍVEL","VÁLIDO"))</f>
        <v>VÁLIDO</v>
      </c>
      <c r="O40" s="83"/>
      <c r="P40" s="82"/>
      <c r="Q40" s="404"/>
      <c r="R40" s="404"/>
    </row>
    <row r="41" spans="1:26" ht="58.9" customHeight="1" x14ac:dyDescent="0.25">
      <c r="A41" s="420"/>
      <c r="B41" s="420"/>
      <c r="C41" s="422"/>
      <c r="D41" s="424"/>
      <c r="E41" s="426"/>
      <c r="F41" s="220" t="s">
        <v>323</v>
      </c>
      <c r="G41" s="222" t="s">
        <v>84</v>
      </c>
      <c r="H41" s="220" t="s">
        <v>324</v>
      </c>
      <c r="I41" s="104" t="s">
        <v>80</v>
      </c>
      <c r="J41" s="226">
        <f>42.66+5</f>
        <v>47.66</v>
      </c>
      <c r="K41" s="428"/>
      <c r="L41" s="431"/>
      <c r="M41" s="431"/>
      <c r="N41" s="54" t="str">
        <f>IF(J41&gt;L$38,"EXCESSIVAMENTE ELEVADO",IF(J41&lt;M$38,"INEXEQUÍVEL","VÁLIDO"))</f>
        <v>VÁLIDO</v>
      </c>
      <c r="O41" s="83"/>
      <c r="P41" s="82"/>
      <c r="Q41" s="404"/>
      <c r="R41" s="404"/>
      <c r="T41" s="400" t="s">
        <v>62</v>
      </c>
      <c r="U41" s="401"/>
      <c r="V41" s="401"/>
      <c r="W41" s="401"/>
      <c r="X41" s="402"/>
      <c r="Y41" s="398" t="s">
        <v>66</v>
      </c>
      <c r="Z41" s="399"/>
    </row>
    <row r="42" spans="1:26" ht="58.9" customHeight="1" thickBot="1" x14ac:dyDescent="0.3">
      <c r="A42" s="420"/>
      <c r="B42" s="420"/>
      <c r="C42" s="422"/>
      <c r="D42" s="424"/>
      <c r="E42" s="426"/>
      <c r="F42" s="220" t="s">
        <v>331</v>
      </c>
      <c r="G42" s="222" t="s">
        <v>84</v>
      </c>
      <c r="H42" s="220" t="s">
        <v>318</v>
      </c>
      <c r="I42" s="124" t="s">
        <v>80</v>
      </c>
      <c r="J42" s="226">
        <v>49.45</v>
      </c>
      <c r="K42" s="428"/>
      <c r="L42" s="431"/>
      <c r="M42" s="431"/>
      <c r="N42" s="54" t="str">
        <f t="shared" ref="N42:N45" si="3">IF(J42&gt;L$38,"EXCESSIVAMENTE ELEVADO",IF(J42&lt;M$38,"INEXEQUÍVEL","VÁLIDO"))</f>
        <v>VÁLIDO</v>
      </c>
      <c r="O42" s="83"/>
      <c r="P42" s="82"/>
      <c r="Q42" s="404"/>
      <c r="R42" s="404"/>
      <c r="T42" s="74" t="s">
        <v>4</v>
      </c>
      <c r="U42" s="75" t="s">
        <v>63</v>
      </c>
      <c r="V42" s="76" t="s">
        <v>64</v>
      </c>
      <c r="W42" s="75" t="s">
        <v>65</v>
      </c>
      <c r="X42" s="77" t="s">
        <v>15</v>
      </c>
      <c r="Y42" s="119">
        <v>0.25</v>
      </c>
      <c r="Z42" s="120">
        <v>0.75</v>
      </c>
    </row>
    <row r="43" spans="1:26" ht="58.9" customHeight="1" thickBot="1" x14ac:dyDescent="0.3">
      <c r="A43" s="420"/>
      <c r="B43" s="420"/>
      <c r="C43" s="422"/>
      <c r="D43" s="424"/>
      <c r="E43" s="426"/>
      <c r="F43" s="220" t="s">
        <v>325</v>
      </c>
      <c r="G43" s="222" t="s">
        <v>83</v>
      </c>
      <c r="H43" s="220" t="s">
        <v>317</v>
      </c>
      <c r="I43" s="124" t="s">
        <v>79</v>
      </c>
      <c r="J43" s="226">
        <f>49.9+5</f>
        <v>54.9</v>
      </c>
      <c r="K43" s="428"/>
      <c r="L43" s="431"/>
      <c r="M43" s="431"/>
      <c r="N43" s="54" t="str">
        <f t="shared" si="3"/>
        <v>VÁLIDO</v>
      </c>
      <c r="O43" s="83"/>
      <c r="P43" s="82"/>
      <c r="Q43" s="404"/>
      <c r="R43" s="404"/>
      <c r="T43" s="67">
        <f>AVERAGE(J39:J43)</f>
        <v>49.143999999999998</v>
      </c>
      <c r="U43" s="68">
        <f>_xlfn.STDEV.S(J39:J43)</f>
        <v>3.3892668823803178</v>
      </c>
      <c r="V43" s="69">
        <f>U43/T43</f>
        <v>6.8966036187130028E-2</v>
      </c>
      <c r="W43" s="70" t="str">
        <f>IF(V43&gt;25,"MEDIANA;","MÉDIA")</f>
        <v>MÉDIA</v>
      </c>
      <c r="X43" s="71">
        <f>MIN(J39:J43)</f>
        <v>46.71</v>
      </c>
      <c r="Y43" s="119">
        <v>0.25</v>
      </c>
      <c r="Z43" s="79">
        <v>0.75</v>
      </c>
    </row>
    <row r="44" spans="1:26" ht="58.9" customHeight="1" x14ac:dyDescent="0.25">
      <c r="A44" s="420"/>
      <c r="B44" s="420"/>
      <c r="C44" s="422"/>
      <c r="D44" s="424"/>
      <c r="E44" s="426"/>
      <c r="F44" s="220" t="s">
        <v>327</v>
      </c>
      <c r="G44" s="220" t="s">
        <v>83</v>
      </c>
      <c r="H44" s="220" t="s">
        <v>320</v>
      </c>
      <c r="I44" s="124" t="s">
        <v>80</v>
      </c>
      <c r="J44" s="226">
        <v>85</v>
      </c>
      <c r="K44" s="428"/>
      <c r="L44" s="431"/>
      <c r="M44" s="431"/>
      <c r="N44" s="54" t="str">
        <f t="shared" si="3"/>
        <v>EXCESSIVAMENTE ELEVADO</v>
      </c>
      <c r="O44" s="365">
        <f>(J44-K38)/K38</f>
        <v>0.49974636642332559</v>
      </c>
      <c r="P44" s="370" t="s">
        <v>538</v>
      </c>
      <c r="Q44" s="404"/>
      <c r="R44" s="404"/>
      <c r="T44" s="280"/>
      <c r="U44" s="280"/>
      <c r="V44" s="280"/>
      <c r="W44" s="280"/>
      <c r="X44" s="280"/>
      <c r="Y44" s="295"/>
      <c r="Z44" s="308"/>
    </row>
    <row r="45" spans="1:26" ht="58.9" customHeight="1" thickBot="1" x14ac:dyDescent="0.3">
      <c r="A45" s="420"/>
      <c r="B45" s="420"/>
      <c r="C45" s="422"/>
      <c r="D45" s="424"/>
      <c r="E45" s="426"/>
      <c r="F45" s="230" t="s">
        <v>332</v>
      </c>
      <c r="G45" s="224" t="s">
        <v>83</v>
      </c>
      <c r="H45" s="224" t="s">
        <v>319</v>
      </c>
      <c r="I45" s="106" t="s">
        <v>80</v>
      </c>
      <c r="J45" s="227">
        <v>87.3</v>
      </c>
      <c r="K45" s="428"/>
      <c r="L45" s="431"/>
      <c r="M45" s="431"/>
      <c r="N45" s="54" t="str">
        <f t="shared" si="3"/>
        <v>EXCESSIVAMENTE ELEVADO</v>
      </c>
      <c r="O45" s="365">
        <f>(J45-K38)/K38</f>
        <v>0.54032773869125084</v>
      </c>
      <c r="P45" s="370" t="s">
        <v>538</v>
      </c>
      <c r="Q45" s="404"/>
      <c r="R45" s="404"/>
    </row>
    <row r="46" spans="1:26" s="20" customFormat="1" ht="21.75" customHeight="1" thickBot="1" x14ac:dyDescent="0.3">
      <c r="A46" s="440"/>
      <c r="B46" s="441"/>
      <c r="C46" s="441"/>
      <c r="D46" s="441"/>
      <c r="E46" s="441"/>
      <c r="F46" s="441"/>
      <c r="G46" s="441"/>
      <c r="H46" s="441"/>
      <c r="I46" s="441"/>
      <c r="J46" s="441"/>
      <c r="K46" s="441"/>
      <c r="L46" s="441"/>
      <c r="M46" s="441"/>
      <c r="N46" s="441"/>
      <c r="O46" s="441"/>
      <c r="P46" s="441"/>
      <c r="Q46" s="441"/>
      <c r="R46" s="441"/>
      <c r="V46" s="40"/>
    </row>
    <row r="47" spans="1:26" ht="54" customHeight="1" thickBot="1" x14ac:dyDescent="0.3">
      <c r="A47" s="419">
        <v>58</v>
      </c>
      <c r="B47" s="419"/>
      <c r="C47" s="421" t="s">
        <v>334</v>
      </c>
      <c r="D47" s="423" t="s">
        <v>109</v>
      </c>
      <c r="E47" s="425">
        <v>25</v>
      </c>
      <c r="F47" s="237" t="s">
        <v>335</v>
      </c>
      <c r="G47" s="234" t="s">
        <v>309</v>
      </c>
      <c r="H47" s="231" t="s">
        <v>333</v>
      </c>
      <c r="I47" s="106" t="s">
        <v>80</v>
      </c>
      <c r="J47" s="236">
        <v>34.200000000000003</v>
      </c>
      <c r="K47" s="427">
        <f>AVERAGE(J47:J54)</f>
        <v>56.573750000000004</v>
      </c>
      <c r="L47" s="430">
        <f>K47*1.25</f>
        <v>70.717187500000009</v>
      </c>
      <c r="M47" s="430">
        <f>K47*0.75</f>
        <v>42.430312499999999</v>
      </c>
      <c r="N47" s="54" t="str">
        <f>IF(J47&gt;L$47,"EXCESSIVAMENTE ELEVADO",IF(J47&lt;M$47,"INEXEQUÍVEL","VÁLIDO"))</f>
        <v>INEXEQUÍVEL</v>
      </c>
      <c r="O47" s="355">
        <f>J47/K47</f>
        <v>0.60452064782695158</v>
      </c>
      <c r="P47" s="353" t="s">
        <v>73</v>
      </c>
      <c r="Q47" s="403">
        <f>TRUNC(AVERAGE(J48:J52),2)</f>
        <v>49.21</v>
      </c>
      <c r="R47" s="403">
        <f>Q47*E47</f>
        <v>1230.25</v>
      </c>
    </row>
    <row r="48" spans="1:26" ht="54" customHeight="1" x14ac:dyDescent="0.25">
      <c r="A48" s="420"/>
      <c r="B48" s="420"/>
      <c r="C48" s="422"/>
      <c r="D48" s="424"/>
      <c r="E48" s="426"/>
      <c r="F48" s="219" t="s">
        <v>306</v>
      </c>
      <c r="G48" s="220" t="s">
        <v>307</v>
      </c>
      <c r="H48" s="222" t="s">
        <v>315</v>
      </c>
      <c r="I48" s="102" t="s">
        <v>79</v>
      </c>
      <c r="J48" s="226">
        <v>48.89</v>
      </c>
      <c r="K48" s="428"/>
      <c r="L48" s="431"/>
      <c r="M48" s="431"/>
      <c r="N48" s="54" t="str">
        <f t="shared" ref="N48:N54" si="4">IF(J48&gt;L$47,"EXCESSIVAMENTE ELEVADO",IF(J48&lt;M$47,"INEXEQUÍVEL","VÁLIDO"))</f>
        <v>VÁLIDO</v>
      </c>
      <c r="O48" s="83"/>
      <c r="P48" s="82"/>
      <c r="Q48" s="404"/>
      <c r="R48" s="404"/>
      <c r="T48" s="400" t="s">
        <v>62</v>
      </c>
      <c r="U48" s="401"/>
      <c r="V48" s="401"/>
      <c r="W48" s="401"/>
      <c r="X48" s="402"/>
      <c r="Y48" s="398" t="s">
        <v>66</v>
      </c>
      <c r="Z48" s="399"/>
    </row>
    <row r="49" spans="1:26" ht="54" customHeight="1" x14ac:dyDescent="0.25">
      <c r="A49" s="420"/>
      <c r="B49" s="420"/>
      <c r="C49" s="422"/>
      <c r="D49" s="424"/>
      <c r="E49" s="426"/>
      <c r="F49" s="222" t="s">
        <v>322</v>
      </c>
      <c r="G49" s="222" t="s">
        <v>326</v>
      </c>
      <c r="H49" s="222" t="s">
        <v>314</v>
      </c>
      <c r="I49" s="102" t="s">
        <v>79</v>
      </c>
      <c r="J49" s="238">
        <v>47</v>
      </c>
      <c r="K49" s="428"/>
      <c r="L49" s="431"/>
      <c r="M49" s="431"/>
      <c r="N49" s="54" t="str">
        <f t="shared" si="4"/>
        <v>VÁLIDO</v>
      </c>
      <c r="O49" s="83"/>
      <c r="P49" s="82"/>
      <c r="Q49" s="404"/>
      <c r="R49" s="404"/>
      <c r="T49" s="130" t="s">
        <v>4</v>
      </c>
      <c r="U49" s="131" t="s">
        <v>63</v>
      </c>
      <c r="V49" s="132" t="s">
        <v>64</v>
      </c>
      <c r="W49" s="131" t="s">
        <v>65</v>
      </c>
      <c r="X49" s="133" t="s">
        <v>15</v>
      </c>
      <c r="Y49" s="78">
        <v>0.25</v>
      </c>
      <c r="Z49" s="79">
        <v>0.75</v>
      </c>
    </row>
    <row r="50" spans="1:26" ht="90" thickBot="1" x14ac:dyDescent="0.3">
      <c r="A50" s="420"/>
      <c r="B50" s="420"/>
      <c r="C50" s="422"/>
      <c r="D50" s="424"/>
      <c r="E50" s="426"/>
      <c r="F50" s="220" t="s">
        <v>323</v>
      </c>
      <c r="G50" s="222" t="s">
        <v>84</v>
      </c>
      <c r="H50" s="220" t="s">
        <v>324</v>
      </c>
      <c r="I50" s="102" t="s">
        <v>80</v>
      </c>
      <c r="J50" s="226">
        <f>44+5</f>
        <v>49</v>
      </c>
      <c r="K50" s="428"/>
      <c r="L50" s="431"/>
      <c r="M50" s="431"/>
      <c r="N50" s="54" t="str">
        <f t="shared" si="4"/>
        <v>VÁLIDO</v>
      </c>
      <c r="O50" s="83"/>
      <c r="P50" s="82"/>
      <c r="Q50" s="404"/>
      <c r="R50" s="404"/>
      <c r="T50" s="67">
        <f>AVERAGE(J48:J52)</f>
        <v>49.217999999999996</v>
      </c>
      <c r="U50" s="68">
        <f>_xlfn.STDEV.S(J48:J52)</f>
        <v>1.6984905063025817</v>
      </c>
      <c r="V50" s="69">
        <f>U50/T50</f>
        <v>3.4509539321032588E-2</v>
      </c>
      <c r="W50" s="70" t="str">
        <f>IF(V50&gt;25,"MEDIANA;","MÉDIA")</f>
        <v>MÉDIA</v>
      </c>
      <c r="X50" s="71">
        <f>MIN(J48:J52)</f>
        <v>47</v>
      </c>
      <c r="Y50" s="119">
        <v>0.25</v>
      </c>
      <c r="Z50" s="79">
        <v>0.75</v>
      </c>
    </row>
    <row r="51" spans="1:26" ht="54" customHeight="1" x14ac:dyDescent="0.25">
      <c r="A51" s="420"/>
      <c r="B51" s="420"/>
      <c r="C51" s="422"/>
      <c r="D51" s="424"/>
      <c r="E51" s="426"/>
      <c r="F51" s="220" t="s">
        <v>331</v>
      </c>
      <c r="G51" s="220" t="s">
        <v>84</v>
      </c>
      <c r="H51" s="220" t="s">
        <v>318</v>
      </c>
      <c r="I51" s="102" t="s">
        <v>80</v>
      </c>
      <c r="J51" s="226">
        <v>49.45</v>
      </c>
      <c r="K51" s="428"/>
      <c r="L51" s="431"/>
      <c r="M51" s="431"/>
      <c r="N51" s="54" t="str">
        <f t="shared" si="4"/>
        <v>VÁLIDO</v>
      </c>
      <c r="O51" s="83"/>
      <c r="P51" s="82"/>
      <c r="Q51" s="404"/>
      <c r="R51" s="404"/>
      <c r="T51" s="280"/>
      <c r="U51" s="280"/>
      <c r="V51" s="280"/>
      <c r="W51" s="280"/>
      <c r="X51" s="280"/>
      <c r="Y51" s="295"/>
      <c r="Z51" s="295"/>
    </row>
    <row r="52" spans="1:26" ht="54" customHeight="1" x14ac:dyDescent="0.25">
      <c r="A52" s="420"/>
      <c r="B52" s="420"/>
      <c r="C52" s="422"/>
      <c r="D52" s="424"/>
      <c r="E52" s="426"/>
      <c r="F52" s="220" t="s">
        <v>325</v>
      </c>
      <c r="G52" s="222" t="s">
        <v>83</v>
      </c>
      <c r="H52" s="220" t="s">
        <v>317</v>
      </c>
      <c r="I52" s="102" t="s">
        <v>79</v>
      </c>
      <c r="J52" s="226">
        <v>51.75</v>
      </c>
      <c r="K52" s="428"/>
      <c r="L52" s="431"/>
      <c r="M52" s="431"/>
      <c r="N52" s="54" t="str">
        <f t="shared" si="4"/>
        <v>VÁLIDO</v>
      </c>
      <c r="O52" s="83"/>
      <c r="P52" s="82"/>
      <c r="Q52" s="404"/>
      <c r="R52" s="404"/>
      <c r="T52" s="280"/>
      <c r="U52" s="280"/>
      <c r="V52" s="280"/>
      <c r="W52" s="280"/>
      <c r="X52" s="280"/>
      <c r="Y52" s="295"/>
      <c r="Z52" s="295"/>
    </row>
    <row r="53" spans="1:26" ht="60" customHeight="1" x14ac:dyDescent="0.25">
      <c r="A53" s="420"/>
      <c r="B53" s="420"/>
      <c r="C53" s="422"/>
      <c r="D53" s="424"/>
      <c r="E53" s="426"/>
      <c r="F53" s="220" t="s">
        <v>327</v>
      </c>
      <c r="G53" s="220" t="s">
        <v>83</v>
      </c>
      <c r="H53" s="220" t="s">
        <v>320</v>
      </c>
      <c r="I53" s="106" t="s">
        <v>80</v>
      </c>
      <c r="J53" s="226">
        <v>85</v>
      </c>
      <c r="K53" s="428"/>
      <c r="L53" s="431"/>
      <c r="M53" s="431"/>
      <c r="N53" s="54" t="str">
        <f t="shared" si="4"/>
        <v>EXCESSIVAMENTE ELEVADO</v>
      </c>
      <c r="O53" s="365">
        <f>(J53-K47)/K47</f>
        <v>0.50246359840031807</v>
      </c>
      <c r="P53" s="370" t="s">
        <v>538</v>
      </c>
      <c r="Q53" s="404"/>
      <c r="R53" s="404"/>
      <c r="T53" s="115"/>
      <c r="U53" s="115"/>
      <c r="V53" s="309"/>
      <c r="W53" s="115"/>
      <c r="X53" s="115"/>
      <c r="Y53" s="115"/>
      <c r="Z53" s="115"/>
    </row>
    <row r="54" spans="1:26" ht="60" customHeight="1" thickBot="1" x14ac:dyDescent="0.3">
      <c r="A54" s="420"/>
      <c r="B54" s="420"/>
      <c r="C54" s="422"/>
      <c r="D54" s="424"/>
      <c r="E54" s="426"/>
      <c r="F54" s="230" t="s">
        <v>332</v>
      </c>
      <c r="G54" s="224" t="s">
        <v>83</v>
      </c>
      <c r="H54" s="224" t="s">
        <v>319</v>
      </c>
      <c r="I54" s="106" t="s">
        <v>80</v>
      </c>
      <c r="J54" s="227">
        <v>87.3</v>
      </c>
      <c r="K54" s="428"/>
      <c r="L54" s="431"/>
      <c r="M54" s="431"/>
      <c r="N54" s="54" t="str">
        <f t="shared" si="4"/>
        <v>EXCESSIVAMENTE ELEVADO</v>
      </c>
      <c r="O54" s="365">
        <f>(J54-K47)/K47</f>
        <v>0.54311849576879723</v>
      </c>
      <c r="P54" s="370" t="s">
        <v>538</v>
      </c>
      <c r="Q54" s="404"/>
      <c r="R54" s="404"/>
      <c r="T54" s="280"/>
      <c r="U54" s="280"/>
      <c r="V54" s="292"/>
      <c r="W54" s="280"/>
      <c r="X54" s="280"/>
      <c r="Y54" s="298"/>
      <c r="Z54" s="299"/>
    </row>
    <row r="55" spans="1:26" s="20" customFormat="1" ht="21.75" customHeight="1" thickBot="1" x14ac:dyDescent="0.3">
      <c r="A55" s="444"/>
      <c r="B55" s="445"/>
      <c r="C55" s="445"/>
      <c r="D55" s="445"/>
      <c r="E55" s="445"/>
      <c r="F55" s="446"/>
      <c r="G55" s="446"/>
      <c r="H55" s="446"/>
      <c r="I55" s="446"/>
      <c r="J55" s="446"/>
      <c r="K55" s="446"/>
      <c r="L55" s="446"/>
      <c r="M55" s="446"/>
      <c r="N55" s="446"/>
      <c r="O55" s="446"/>
      <c r="P55" s="446"/>
      <c r="Q55" s="445"/>
      <c r="R55" s="445"/>
      <c r="V55" s="40"/>
    </row>
    <row r="56" spans="1:26" ht="42" customHeight="1" thickBot="1" x14ac:dyDescent="0.3">
      <c r="A56" s="419">
        <v>59</v>
      </c>
      <c r="B56" s="419"/>
      <c r="C56" s="421" t="s">
        <v>336</v>
      </c>
      <c r="D56" s="423" t="s">
        <v>109</v>
      </c>
      <c r="E56" s="425">
        <v>32</v>
      </c>
      <c r="F56" s="239" t="s">
        <v>335</v>
      </c>
      <c r="G56" s="234" t="s">
        <v>309</v>
      </c>
      <c r="H56" s="234" t="s">
        <v>333</v>
      </c>
      <c r="I56" s="106" t="s">
        <v>80</v>
      </c>
      <c r="J56" s="244">
        <v>34.200000000000003</v>
      </c>
      <c r="K56" s="427">
        <f>AVERAGE(J56:J63)</f>
        <v>55.455000000000005</v>
      </c>
      <c r="L56" s="430">
        <f>K56*1.25</f>
        <v>69.318750000000009</v>
      </c>
      <c r="M56" s="430">
        <f>K56*0.75</f>
        <v>41.591250000000002</v>
      </c>
      <c r="N56" s="86" t="str">
        <f>IF(J56&gt;L$56,"EXCESSIVAMENTE ELEVADO",IF(J56&lt;M$56,"INEXEQUÍVEL","VÁLIDO"))</f>
        <v>INEXEQUÍVEL</v>
      </c>
      <c r="O56" s="355">
        <f>J56/K56</f>
        <v>0.61671625642412764</v>
      </c>
      <c r="P56" s="371" t="s">
        <v>73</v>
      </c>
      <c r="Q56" s="403">
        <f>TRUNC(AVERAGE(J57:J61),2)</f>
        <v>47.42</v>
      </c>
      <c r="R56" s="403">
        <f>Q56*E56</f>
        <v>1517.44</v>
      </c>
      <c r="T56" s="442"/>
      <c r="U56" s="442"/>
      <c r="V56" s="442"/>
      <c r="W56" s="442"/>
      <c r="X56" s="442"/>
      <c r="Y56" s="443"/>
      <c r="Z56" s="443"/>
    </row>
    <row r="57" spans="1:26" ht="42" customHeight="1" x14ac:dyDescent="0.25">
      <c r="A57" s="420"/>
      <c r="B57" s="420"/>
      <c r="C57" s="422"/>
      <c r="D57" s="424"/>
      <c r="E57" s="426"/>
      <c r="F57" s="240" t="s">
        <v>306</v>
      </c>
      <c r="G57" s="220" t="s">
        <v>307</v>
      </c>
      <c r="H57" s="220" t="s">
        <v>315</v>
      </c>
      <c r="I57" s="106" t="s">
        <v>79</v>
      </c>
      <c r="J57" s="245">
        <v>44.54</v>
      </c>
      <c r="K57" s="428"/>
      <c r="L57" s="431"/>
      <c r="M57" s="431"/>
      <c r="N57" s="86" t="str">
        <f t="shared" ref="N57:N63" si="5">IF(J57&gt;L$56,"EXCESSIVAMENTE ELEVADO",IF(J57&lt;M$56,"INEXEQUÍVEL","VÁLIDO"))</f>
        <v>VÁLIDO</v>
      </c>
      <c r="O57" s="52"/>
      <c r="P57" s="47"/>
      <c r="Q57" s="404"/>
      <c r="R57" s="404"/>
      <c r="T57" s="400" t="s">
        <v>62</v>
      </c>
      <c r="U57" s="401"/>
      <c r="V57" s="401"/>
      <c r="W57" s="401"/>
      <c r="X57" s="402"/>
      <c r="Y57" s="398" t="s">
        <v>66</v>
      </c>
      <c r="Z57" s="399"/>
    </row>
    <row r="58" spans="1:26" ht="42" customHeight="1" x14ac:dyDescent="0.25">
      <c r="A58" s="420"/>
      <c r="B58" s="420"/>
      <c r="C58" s="422"/>
      <c r="D58" s="424"/>
      <c r="E58" s="426"/>
      <c r="F58" s="220" t="s">
        <v>322</v>
      </c>
      <c r="G58" s="222" t="s">
        <v>83</v>
      </c>
      <c r="H58" s="222" t="s">
        <v>314</v>
      </c>
      <c r="I58" s="106" t="s">
        <v>79</v>
      </c>
      <c r="J58" s="246">
        <v>47</v>
      </c>
      <c r="K58" s="428"/>
      <c r="L58" s="431"/>
      <c r="M58" s="431"/>
      <c r="N58" s="86" t="str">
        <f t="shared" si="5"/>
        <v>VÁLIDO</v>
      </c>
      <c r="O58" s="52"/>
      <c r="P58" s="47"/>
      <c r="Q58" s="404"/>
      <c r="R58" s="404"/>
      <c r="T58" s="130" t="s">
        <v>4</v>
      </c>
      <c r="U58" s="131" t="s">
        <v>63</v>
      </c>
      <c r="V58" s="132" t="s">
        <v>64</v>
      </c>
      <c r="W58" s="131" t="s">
        <v>65</v>
      </c>
      <c r="X58" s="133" t="s">
        <v>15</v>
      </c>
      <c r="Y58" s="78">
        <v>0.25</v>
      </c>
      <c r="Z58" s="79">
        <v>0.75</v>
      </c>
    </row>
    <row r="59" spans="1:26" ht="42" customHeight="1" thickBot="1" x14ac:dyDescent="0.3">
      <c r="A59" s="420"/>
      <c r="B59" s="420"/>
      <c r="C59" s="422"/>
      <c r="D59" s="424"/>
      <c r="E59" s="426"/>
      <c r="F59" s="220" t="s">
        <v>310</v>
      </c>
      <c r="G59" s="222" t="s">
        <v>83</v>
      </c>
      <c r="H59" s="220" t="s">
        <v>317</v>
      </c>
      <c r="I59" s="106" t="s">
        <v>79</v>
      </c>
      <c r="J59" s="245">
        <v>47.15</v>
      </c>
      <c r="K59" s="428"/>
      <c r="L59" s="431"/>
      <c r="M59" s="431"/>
      <c r="N59" s="86" t="str">
        <f>IF(J59&gt;L$56,"EXCESSIVAMENTE ELEVADO",IF(J59&lt;M$56,"INEXEQUÍVEL","VÁLIDO"))</f>
        <v>VÁLIDO</v>
      </c>
      <c r="O59" s="52"/>
      <c r="P59" s="47"/>
      <c r="Q59" s="404"/>
      <c r="R59" s="404"/>
      <c r="T59" s="67">
        <f>AVERAGE(J57:J61)</f>
        <v>47.427999999999997</v>
      </c>
      <c r="U59" s="68">
        <f>_xlfn.STDEV.S(J57:J61)</f>
        <v>1.9468358944708215</v>
      </c>
      <c r="V59" s="69">
        <f>U59/T59</f>
        <v>4.1048239320039252E-2</v>
      </c>
      <c r="W59" s="70" t="str">
        <f>IF(V59&gt;25,"MEDIANA;","MÉDIA")</f>
        <v>MÉDIA</v>
      </c>
      <c r="X59" s="71">
        <f>MIN(J57:J61)</f>
        <v>44.54</v>
      </c>
      <c r="Y59" s="119">
        <v>0.25</v>
      </c>
      <c r="Z59" s="79">
        <v>0.75</v>
      </c>
    </row>
    <row r="60" spans="1:26" ht="42" customHeight="1" x14ac:dyDescent="0.25">
      <c r="A60" s="420"/>
      <c r="B60" s="420"/>
      <c r="C60" s="422"/>
      <c r="D60" s="424"/>
      <c r="E60" s="426"/>
      <c r="F60" s="241" t="s">
        <v>323</v>
      </c>
      <c r="G60" s="220" t="s">
        <v>84</v>
      </c>
      <c r="H60" s="220" t="s">
        <v>324</v>
      </c>
      <c r="I60" s="106" t="s">
        <v>80</v>
      </c>
      <c r="J60" s="245">
        <f>44+5</f>
        <v>49</v>
      </c>
      <c r="K60" s="428"/>
      <c r="L60" s="431"/>
      <c r="M60" s="431"/>
      <c r="N60" s="86" t="str">
        <f t="shared" si="5"/>
        <v>VÁLIDO</v>
      </c>
      <c r="O60" s="52"/>
      <c r="P60" s="47"/>
      <c r="Q60" s="404"/>
      <c r="R60" s="404"/>
      <c r="T60" s="136"/>
      <c r="U60" s="136"/>
      <c r="V60" s="136"/>
      <c r="W60" s="136"/>
      <c r="X60" s="136"/>
      <c r="Y60" s="137"/>
      <c r="Z60" s="137"/>
    </row>
    <row r="61" spans="1:26" ht="42" customHeight="1" x14ac:dyDescent="0.25">
      <c r="A61" s="420"/>
      <c r="B61" s="420"/>
      <c r="C61" s="422"/>
      <c r="D61" s="424"/>
      <c r="E61" s="426"/>
      <c r="F61" s="242" t="s">
        <v>331</v>
      </c>
      <c r="G61" s="222" t="s">
        <v>84</v>
      </c>
      <c r="H61" s="222" t="s">
        <v>318</v>
      </c>
      <c r="I61" s="106" t="s">
        <v>80</v>
      </c>
      <c r="J61" s="246">
        <v>49.45</v>
      </c>
      <c r="K61" s="428"/>
      <c r="L61" s="431"/>
      <c r="M61" s="431"/>
      <c r="N61" s="86" t="str">
        <f t="shared" si="5"/>
        <v>VÁLIDO</v>
      </c>
      <c r="O61" s="52"/>
      <c r="P61" s="47"/>
      <c r="Q61" s="404"/>
      <c r="R61" s="404"/>
      <c r="T61" s="136"/>
      <c r="U61" s="136"/>
      <c r="V61" s="136"/>
      <c r="W61" s="136"/>
      <c r="X61" s="136"/>
      <c r="Y61" s="137"/>
      <c r="Z61" s="137"/>
    </row>
    <row r="62" spans="1:26" ht="42" customHeight="1" x14ac:dyDescent="0.25">
      <c r="A62" s="420"/>
      <c r="B62" s="420"/>
      <c r="C62" s="422"/>
      <c r="D62" s="424"/>
      <c r="E62" s="426"/>
      <c r="F62" s="218" t="s">
        <v>313</v>
      </c>
      <c r="G62" s="243" t="s">
        <v>83</v>
      </c>
      <c r="H62" s="220" t="s">
        <v>320</v>
      </c>
      <c r="I62" s="106" t="s">
        <v>80</v>
      </c>
      <c r="J62" s="245">
        <v>85</v>
      </c>
      <c r="K62" s="428"/>
      <c r="L62" s="431"/>
      <c r="M62" s="431"/>
      <c r="N62" s="86" t="str">
        <f t="shared" si="5"/>
        <v>EXCESSIVAMENTE ELEVADO</v>
      </c>
      <c r="O62" s="369">
        <f>(J62-K56)/K56</f>
        <v>0.53277432152195459</v>
      </c>
      <c r="P62" s="370" t="s">
        <v>538</v>
      </c>
      <c r="Q62" s="404"/>
      <c r="R62" s="404"/>
      <c r="T62" s="136"/>
      <c r="U62" s="136"/>
      <c r="V62" s="136"/>
      <c r="W62" s="136"/>
      <c r="X62" s="136"/>
      <c r="Y62" s="137"/>
      <c r="Z62" s="137"/>
    </row>
    <row r="63" spans="1:26" ht="52.9" customHeight="1" thickBot="1" x14ac:dyDescent="0.3">
      <c r="A63" s="420"/>
      <c r="B63" s="420"/>
      <c r="C63" s="422"/>
      <c r="D63" s="424"/>
      <c r="E63" s="426"/>
      <c r="F63" s="224" t="s">
        <v>327</v>
      </c>
      <c r="G63" s="224" t="s">
        <v>83</v>
      </c>
      <c r="H63" s="224" t="s">
        <v>319</v>
      </c>
      <c r="I63" s="102" t="s">
        <v>80</v>
      </c>
      <c r="J63" s="247">
        <v>87.3</v>
      </c>
      <c r="K63" s="428"/>
      <c r="L63" s="431"/>
      <c r="M63" s="431"/>
      <c r="N63" s="86" t="str">
        <f t="shared" si="5"/>
        <v>EXCESSIVAMENTE ELEVADO</v>
      </c>
      <c r="O63" s="365">
        <f>(J63-K56)/K56</f>
        <v>0.57424939139843101</v>
      </c>
      <c r="P63" s="370" t="s">
        <v>538</v>
      </c>
      <c r="Q63" s="404"/>
      <c r="R63" s="404"/>
      <c r="T63" s="461"/>
      <c r="U63" s="461"/>
      <c r="V63" s="461"/>
      <c r="W63" s="461"/>
      <c r="X63" s="461"/>
      <c r="Y63" s="293"/>
      <c r="Z63" s="293"/>
    </row>
    <row r="64" spans="1:26" s="20" customFormat="1" ht="21.75" customHeight="1" thickBot="1" x14ac:dyDescent="0.3">
      <c r="A64" s="458"/>
      <c r="B64" s="446"/>
      <c r="C64" s="446"/>
      <c r="D64" s="446"/>
      <c r="E64" s="446"/>
      <c r="F64" s="446"/>
      <c r="G64" s="446"/>
      <c r="H64" s="446"/>
      <c r="I64" s="446"/>
      <c r="J64" s="446"/>
      <c r="K64" s="446"/>
      <c r="L64" s="446"/>
      <c r="M64" s="446"/>
      <c r="N64" s="446"/>
      <c r="O64" s="446"/>
      <c r="P64" s="446"/>
      <c r="Q64" s="446"/>
      <c r="R64" s="446"/>
      <c r="V64" s="40"/>
    </row>
    <row r="65" spans="1:26" ht="60.6" customHeight="1" thickBot="1" x14ac:dyDescent="0.3">
      <c r="A65" s="419">
        <v>60</v>
      </c>
      <c r="B65" s="419"/>
      <c r="C65" s="421" t="s">
        <v>337</v>
      </c>
      <c r="D65" s="423" t="s">
        <v>539</v>
      </c>
      <c r="E65" s="425">
        <v>35</v>
      </c>
      <c r="F65" s="248" t="s">
        <v>338</v>
      </c>
      <c r="G65" s="234" t="s">
        <v>339</v>
      </c>
      <c r="H65" s="234" t="s">
        <v>342</v>
      </c>
      <c r="I65" s="106" t="s">
        <v>80</v>
      </c>
      <c r="J65" s="236">
        <v>52.16</v>
      </c>
      <c r="K65" s="427">
        <f>AVERAGE(J65:J72)</f>
        <v>70.087500000000006</v>
      </c>
      <c r="L65" s="430">
        <f>K65*1.25</f>
        <v>87.609375</v>
      </c>
      <c r="M65" s="430">
        <f>K65*0.75</f>
        <v>52.565625000000004</v>
      </c>
      <c r="N65" s="54" t="str">
        <f>IF(J65&gt;L$65,"EXCESSIVAMENTE ELEVADO",IF(J65&lt;M$65,"INEXEQUÍVEL","VÁLIDO"))</f>
        <v>INEXEQUÍVEL</v>
      </c>
      <c r="O65" s="365">
        <f>J65/K65</f>
        <v>0.74421259140360252</v>
      </c>
      <c r="P65" s="368" t="s">
        <v>74</v>
      </c>
      <c r="Q65" s="403">
        <f>TRUNC(AVERAGE(J67:J71),2)</f>
        <v>70.349999999999994</v>
      </c>
      <c r="R65" s="403">
        <f>Q65*E65</f>
        <v>2462.25</v>
      </c>
      <c r="T65" s="442"/>
      <c r="U65" s="442"/>
      <c r="V65" s="442"/>
      <c r="W65" s="442"/>
      <c r="X65" s="442"/>
      <c r="Y65" s="443"/>
      <c r="Z65" s="443"/>
    </row>
    <row r="66" spans="1:26" ht="60.6" customHeight="1" x14ac:dyDescent="0.25">
      <c r="A66" s="420"/>
      <c r="B66" s="420"/>
      <c r="C66" s="422"/>
      <c r="D66" s="424"/>
      <c r="E66" s="426"/>
      <c r="F66" s="220" t="s">
        <v>313</v>
      </c>
      <c r="G66" s="220" t="s">
        <v>83</v>
      </c>
      <c r="H66" s="220" t="s">
        <v>320</v>
      </c>
      <c r="I66" s="106" t="s">
        <v>80</v>
      </c>
      <c r="J66" s="226">
        <v>52</v>
      </c>
      <c r="K66" s="428"/>
      <c r="L66" s="431"/>
      <c r="M66" s="431"/>
      <c r="N66" s="54" t="str">
        <f t="shared" ref="N66:N71" si="6">IF(J66&gt;L$65,"EXCESSIVAMENTE ELEVADO",IF(J66&lt;M$65,"INEXEQUÍVEL","VÁLIDO"))</f>
        <v>INEXEQUÍVEL</v>
      </c>
      <c r="O66" s="365">
        <f>J66/K65</f>
        <v>0.74192973069377555</v>
      </c>
      <c r="P66" s="368" t="s">
        <v>74</v>
      </c>
      <c r="Q66" s="404"/>
      <c r="R66" s="404"/>
      <c r="T66" s="400" t="s">
        <v>62</v>
      </c>
      <c r="U66" s="401"/>
      <c r="V66" s="401"/>
      <c r="W66" s="401"/>
      <c r="X66" s="402"/>
      <c r="Y66" s="398" t="s">
        <v>66</v>
      </c>
      <c r="Z66" s="399"/>
    </row>
    <row r="67" spans="1:26" ht="60.6" customHeight="1" x14ac:dyDescent="0.25">
      <c r="A67" s="420"/>
      <c r="B67" s="420"/>
      <c r="C67" s="422"/>
      <c r="D67" s="424"/>
      <c r="E67" s="426"/>
      <c r="F67" s="219" t="s">
        <v>340</v>
      </c>
      <c r="G67" s="220" t="s">
        <v>307</v>
      </c>
      <c r="H67" s="220" t="s">
        <v>315</v>
      </c>
      <c r="I67" s="106" t="s">
        <v>79</v>
      </c>
      <c r="J67" s="245">
        <v>58.13</v>
      </c>
      <c r="K67" s="428"/>
      <c r="L67" s="431"/>
      <c r="M67" s="431"/>
      <c r="N67" s="54" t="str">
        <f t="shared" si="6"/>
        <v>VÁLIDO</v>
      </c>
      <c r="O67" s="83"/>
      <c r="P67" s="82"/>
      <c r="Q67" s="404"/>
      <c r="R67" s="404"/>
      <c r="T67" s="130" t="s">
        <v>4</v>
      </c>
      <c r="U67" s="131" t="s">
        <v>63</v>
      </c>
      <c r="V67" s="132" t="s">
        <v>64</v>
      </c>
      <c r="W67" s="131" t="s">
        <v>65</v>
      </c>
      <c r="X67" s="133" t="s">
        <v>15</v>
      </c>
      <c r="Y67" s="78">
        <v>0.25</v>
      </c>
      <c r="Z67" s="79">
        <v>0.75</v>
      </c>
    </row>
    <row r="68" spans="1:26" ht="63.75" customHeight="1" thickBot="1" x14ac:dyDescent="0.3">
      <c r="A68" s="420"/>
      <c r="B68" s="420"/>
      <c r="C68" s="422"/>
      <c r="D68" s="424"/>
      <c r="E68" s="426"/>
      <c r="F68" s="249" t="s">
        <v>341</v>
      </c>
      <c r="G68" s="243" t="s">
        <v>339</v>
      </c>
      <c r="H68" s="220" t="s">
        <v>343</v>
      </c>
      <c r="I68" s="106" t="s">
        <v>79</v>
      </c>
      <c r="J68" s="245">
        <v>63.94</v>
      </c>
      <c r="K68" s="428"/>
      <c r="L68" s="431"/>
      <c r="M68" s="431"/>
      <c r="N68" s="54" t="str">
        <f t="shared" si="6"/>
        <v>VÁLIDO</v>
      </c>
      <c r="O68" s="83"/>
      <c r="P68" s="82"/>
      <c r="Q68" s="404"/>
      <c r="R68" s="404"/>
      <c r="T68" s="67">
        <f>AVERAGE(J67:J71)</f>
        <v>70.352000000000004</v>
      </c>
      <c r="U68" s="68">
        <f>_xlfn.STDEV.S(J67:J71)</f>
        <v>12.721637866249813</v>
      </c>
      <c r="V68" s="69">
        <f>U68/T68</f>
        <v>0.18082837540154953</v>
      </c>
      <c r="W68" s="70" t="str">
        <f>IF(V68&gt;25,"MEDIANA;","MÉDIA")</f>
        <v>MÉDIA</v>
      </c>
      <c r="X68" s="71">
        <f>MIN(J66:J70)</f>
        <v>52</v>
      </c>
      <c r="Y68" s="119">
        <v>0.25</v>
      </c>
      <c r="Z68" s="79">
        <v>0.75</v>
      </c>
    </row>
    <row r="69" spans="1:26" ht="60.6" customHeight="1" x14ac:dyDescent="0.25">
      <c r="A69" s="420"/>
      <c r="B69" s="420"/>
      <c r="C69" s="422"/>
      <c r="D69" s="424"/>
      <c r="E69" s="426"/>
      <c r="F69" s="220" t="s">
        <v>310</v>
      </c>
      <c r="G69" s="220" t="s">
        <v>83</v>
      </c>
      <c r="H69" s="220" t="s">
        <v>317</v>
      </c>
      <c r="I69" s="106" t="s">
        <v>79</v>
      </c>
      <c r="J69" s="226">
        <v>61.52</v>
      </c>
      <c r="K69" s="428"/>
      <c r="L69" s="431"/>
      <c r="M69" s="431"/>
      <c r="N69" s="54" t="str">
        <f t="shared" si="6"/>
        <v>VÁLIDO</v>
      </c>
      <c r="O69" s="83"/>
      <c r="P69" s="82"/>
      <c r="Q69" s="404"/>
      <c r="R69" s="404"/>
      <c r="T69" s="136"/>
      <c r="U69" s="136"/>
      <c r="V69" s="136"/>
      <c r="W69" s="136"/>
      <c r="X69" s="136"/>
      <c r="Y69" s="137"/>
      <c r="Z69" s="137"/>
    </row>
    <row r="70" spans="1:26" ht="60.6" customHeight="1" x14ac:dyDescent="0.25">
      <c r="A70" s="420"/>
      <c r="B70" s="420"/>
      <c r="C70" s="422"/>
      <c r="D70" s="424"/>
      <c r="E70" s="426"/>
      <c r="F70" s="250" t="s">
        <v>330</v>
      </c>
      <c r="G70" s="218" t="s">
        <v>309</v>
      </c>
      <c r="H70" s="218" t="s">
        <v>344</v>
      </c>
      <c r="I70" s="106" t="s">
        <v>80</v>
      </c>
      <c r="J70" s="226">
        <v>83.17</v>
      </c>
      <c r="K70" s="428"/>
      <c r="L70" s="431"/>
      <c r="M70" s="431"/>
      <c r="N70" s="54" t="str">
        <f t="shared" si="6"/>
        <v>VÁLIDO</v>
      </c>
      <c r="O70" s="83"/>
      <c r="P70" s="82"/>
      <c r="Q70" s="404"/>
      <c r="R70" s="404"/>
      <c r="T70" s="136"/>
      <c r="U70" s="136"/>
      <c r="V70" s="136"/>
      <c r="W70" s="136"/>
      <c r="X70" s="136"/>
      <c r="Y70" s="137"/>
      <c r="Z70" s="137"/>
    </row>
    <row r="71" spans="1:26" ht="60.6" customHeight="1" x14ac:dyDescent="0.25">
      <c r="A71" s="420"/>
      <c r="B71" s="420"/>
      <c r="C71" s="422"/>
      <c r="D71" s="424"/>
      <c r="E71" s="426"/>
      <c r="F71" s="218" t="s">
        <v>322</v>
      </c>
      <c r="G71" s="220" t="s">
        <v>83</v>
      </c>
      <c r="H71" s="220" t="s">
        <v>314</v>
      </c>
      <c r="I71" s="106" t="s">
        <v>79</v>
      </c>
      <c r="J71" s="226">
        <v>85</v>
      </c>
      <c r="K71" s="428"/>
      <c r="L71" s="431"/>
      <c r="M71" s="431"/>
      <c r="N71" s="54" t="str">
        <f t="shared" si="6"/>
        <v>VÁLIDO</v>
      </c>
      <c r="O71" s="83"/>
      <c r="P71" s="82"/>
      <c r="Q71" s="404"/>
      <c r="R71" s="404"/>
      <c r="T71" s="136"/>
      <c r="U71" s="136"/>
      <c r="V71" s="136"/>
      <c r="W71" s="136"/>
      <c r="X71" s="136"/>
      <c r="Y71" s="137"/>
      <c r="Z71" s="137"/>
    </row>
    <row r="72" spans="1:26" ht="43.9" customHeight="1" x14ac:dyDescent="0.25">
      <c r="A72" s="420"/>
      <c r="B72" s="420"/>
      <c r="C72" s="422"/>
      <c r="D72" s="424"/>
      <c r="E72" s="426"/>
      <c r="F72" s="223" t="s">
        <v>328</v>
      </c>
      <c r="G72" s="220" t="s">
        <v>83</v>
      </c>
      <c r="H72" s="220" t="s">
        <v>319</v>
      </c>
      <c r="I72" s="102" t="s">
        <v>80</v>
      </c>
      <c r="J72" s="226">
        <v>104.78</v>
      </c>
      <c r="K72" s="428"/>
      <c r="L72" s="431"/>
      <c r="M72" s="431"/>
      <c r="N72" s="54" t="str">
        <f>IF(J72&gt;L$65,"EXCESSIVAMENTE ELEVADO",IF(J72&lt;M$65,"INEXEQUÍVEL","VÁLIDO"))</f>
        <v>EXCESSIVAMENTE ELEVADO</v>
      </c>
      <c r="O72" s="365">
        <f>(J72-K65)/K65</f>
        <v>0.49498840734795779</v>
      </c>
      <c r="P72" s="370" t="s">
        <v>538</v>
      </c>
      <c r="Q72" s="404"/>
      <c r="R72" s="404"/>
      <c r="T72" s="461"/>
      <c r="U72" s="461"/>
      <c r="V72" s="461"/>
      <c r="W72" s="461"/>
      <c r="X72" s="461"/>
      <c r="Y72" s="293"/>
      <c r="Z72" s="293"/>
    </row>
    <row r="73" spans="1:26" s="20" customFormat="1" ht="21.75" customHeight="1" x14ac:dyDescent="0.25">
      <c r="A73" s="458"/>
      <c r="B73" s="446"/>
      <c r="C73" s="446"/>
      <c r="D73" s="446"/>
      <c r="E73" s="446"/>
      <c r="F73" s="446"/>
      <c r="G73" s="446"/>
      <c r="H73" s="446"/>
      <c r="I73" s="446"/>
      <c r="J73" s="446"/>
      <c r="K73" s="446"/>
      <c r="L73" s="446"/>
      <c r="M73" s="446"/>
      <c r="N73" s="446"/>
      <c r="O73" s="446"/>
      <c r="P73" s="446"/>
      <c r="Q73" s="446"/>
      <c r="R73" s="446"/>
      <c r="V73" s="40"/>
    </row>
    <row r="74" spans="1:26" ht="61.9" customHeight="1" x14ac:dyDescent="0.25">
      <c r="A74" s="419">
        <v>61</v>
      </c>
      <c r="B74" s="419"/>
      <c r="C74" s="421" t="s">
        <v>478</v>
      </c>
      <c r="D74" s="423" t="s">
        <v>109</v>
      </c>
      <c r="E74" s="425">
        <v>35</v>
      </c>
      <c r="F74" s="251" t="s">
        <v>338</v>
      </c>
      <c r="G74" s="218" t="s">
        <v>339</v>
      </c>
      <c r="H74" s="218" t="s">
        <v>342</v>
      </c>
      <c r="I74" s="218" t="s">
        <v>80</v>
      </c>
      <c r="J74" s="233">
        <v>52.16</v>
      </c>
      <c r="K74" s="427">
        <f>AVERAGE(J74:J79)</f>
        <v>70.891666666666666</v>
      </c>
      <c r="L74" s="430">
        <f>K74*1.25</f>
        <v>88.614583333333329</v>
      </c>
      <c r="M74" s="430">
        <f>K74*0.75</f>
        <v>53.168750000000003</v>
      </c>
      <c r="N74" s="57" t="str">
        <f>IF(J74&gt;L$74,"EXCESSIVAMENTE ELEVADO",IF(J74&lt;M$74,"INEXEQUÍVEL","VÁLIDO"))</f>
        <v>INEXEQUÍVEL</v>
      </c>
      <c r="O74" s="355">
        <f>J74/K$74</f>
        <v>0.73577054190666502</v>
      </c>
      <c r="P74" s="371" t="s">
        <v>73</v>
      </c>
      <c r="Q74" s="403">
        <f>TRUNC(AVERAGE(J76:J78),2)</f>
        <v>72.13</v>
      </c>
      <c r="R74" s="459">
        <f>Q74*E74</f>
        <v>2524.5499999999997</v>
      </c>
    </row>
    <row r="75" spans="1:26" ht="61.9" customHeight="1" thickBot="1" x14ac:dyDescent="0.3">
      <c r="A75" s="420"/>
      <c r="B75" s="420"/>
      <c r="C75" s="422"/>
      <c r="D75" s="424"/>
      <c r="E75" s="426"/>
      <c r="F75" s="220" t="s">
        <v>313</v>
      </c>
      <c r="G75" s="220" t="s">
        <v>83</v>
      </c>
      <c r="H75" s="220" t="s">
        <v>320</v>
      </c>
      <c r="I75" s="220" t="s">
        <v>80</v>
      </c>
      <c r="J75" s="226">
        <v>52</v>
      </c>
      <c r="K75" s="428"/>
      <c r="L75" s="431"/>
      <c r="M75" s="431"/>
      <c r="N75" s="57" t="str">
        <f>IF(J75&gt;L$74,"EXCESSIVAMENTE ELEVADO",IF(J75&lt;M$74,"INEXEQUÍVEL","VÁLIDO"))</f>
        <v>INEXEQUÍVEL</v>
      </c>
      <c r="O75" s="355">
        <f>J75/K74</f>
        <v>0.73351357705419062</v>
      </c>
      <c r="P75" s="371" t="s">
        <v>73</v>
      </c>
      <c r="Q75" s="404"/>
      <c r="R75" s="460"/>
    </row>
    <row r="76" spans="1:26" ht="61.9" customHeight="1" x14ac:dyDescent="0.25">
      <c r="A76" s="420"/>
      <c r="B76" s="420"/>
      <c r="C76" s="422"/>
      <c r="D76" s="424"/>
      <c r="E76" s="426"/>
      <c r="F76" s="249" t="s">
        <v>341</v>
      </c>
      <c r="G76" s="243" t="s">
        <v>339</v>
      </c>
      <c r="H76" s="220" t="s">
        <v>343</v>
      </c>
      <c r="I76" s="220" t="s">
        <v>79</v>
      </c>
      <c r="J76" s="245">
        <v>63.94</v>
      </c>
      <c r="K76" s="428"/>
      <c r="L76" s="431"/>
      <c r="M76" s="431"/>
      <c r="N76" s="57" t="str">
        <f t="shared" ref="N76:N79" si="7">IF(J76&gt;L$74,"EXCESSIVAMENTE ELEVADO",IF(J76&lt;M$74,"INEXEQUÍVEL","VÁLIDO"))</f>
        <v>VÁLIDO</v>
      </c>
      <c r="O76" s="52"/>
      <c r="P76" s="47"/>
      <c r="Q76" s="404"/>
      <c r="R76" s="460"/>
      <c r="T76" s="472" t="s">
        <v>62</v>
      </c>
      <c r="U76" s="473"/>
      <c r="V76" s="473"/>
      <c r="W76" s="473"/>
      <c r="X76" s="474"/>
      <c r="Y76" s="468" t="s">
        <v>66</v>
      </c>
      <c r="Z76" s="469"/>
    </row>
    <row r="77" spans="1:26" ht="40.9" customHeight="1" x14ac:dyDescent="0.25">
      <c r="A77" s="420"/>
      <c r="B77" s="420"/>
      <c r="C77" s="422"/>
      <c r="D77" s="424"/>
      <c r="E77" s="426"/>
      <c r="F77" s="220" t="s">
        <v>310</v>
      </c>
      <c r="G77" s="220" t="s">
        <v>83</v>
      </c>
      <c r="H77" s="220" t="s">
        <v>317</v>
      </c>
      <c r="I77" s="220" t="s">
        <v>79</v>
      </c>
      <c r="J77" s="226">
        <v>65.47</v>
      </c>
      <c r="K77" s="428"/>
      <c r="L77" s="431"/>
      <c r="M77" s="431"/>
      <c r="N77" s="57" t="str">
        <f t="shared" si="7"/>
        <v>VÁLIDO</v>
      </c>
      <c r="O77" s="52"/>
      <c r="P77" s="47"/>
      <c r="Q77" s="404"/>
      <c r="R77" s="460"/>
      <c r="T77" s="61" t="s">
        <v>4</v>
      </c>
      <c r="U77" s="62" t="s">
        <v>63</v>
      </c>
      <c r="V77" s="63" t="s">
        <v>64</v>
      </c>
      <c r="W77" s="62" t="s">
        <v>65</v>
      </c>
      <c r="X77" s="64" t="s">
        <v>15</v>
      </c>
      <c r="Y77" s="65">
        <v>0.25</v>
      </c>
      <c r="Z77" s="66">
        <v>0.75</v>
      </c>
    </row>
    <row r="78" spans="1:26" ht="67.900000000000006" customHeight="1" thickBot="1" x14ac:dyDescent="0.3">
      <c r="A78" s="420"/>
      <c r="B78" s="420"/>
      <c r="C78" s="422"/>
      <c r="D78" s="424"/>
      <c r="E78" s="426"/>
      <c r="F78" s="218" t="s">
        <v>322</v>
      </c>
      <c r="G78" s="220" t="s">
        <v>83</v>
      </c>
      <c r="H78" s="220" t="s">
        <v>314</v>
      </c>
      <c r="I78" s="220" t="s">
        <v>79</v>
      </c>
      <c r="J78" s="226">
        <v>87</v>
      </c>
      <c r="K78" s="428"/>
      <c r="L78" s="431"/>
      <c r="M78" s="431"/>
      <c r="N78" s="57" t="str">
        <f t="shared" si="7"/>
        <v>VÁLIDO</v>
      </c>
      <c r="O78" s="83"/>
      <c r="P78" s="82"/>
      <c r="Q78" s="404"/>
      <c r="R78" s="460"/>
      <c r="T78" s="67">
        <f>AVERAGE(J76:J78)</f>
        <v>72.13666666666667</v>
      </c>
      <c r="U78" s="68">
        <f>_xlfn.STDEV.S(J76:J78)</f>
        <v>12.89473665234512</v>
      </c>
      <c r="V78" s="69">
        <f>(U78/T78)*100</f>
        <v>17.87542625434839</v>
      </c>
      <c r="W78" s="70" t="str">
        <f>IF(V78&gt;25,"Mediana","Média")</f>
        <v>Média</v>
      </c>
      <c r="X78" s="71">
        <f>MIN(J76:J78)</f>
        <v>63.94</v>
      </c>
      <c r="Y78" s="72" t="s">
        <v>70</v>
      </c>
      <c r="Z78" s="73" t="s">
        <v>71</v>
      </c>
    </row>
    <row r="79" spans="1:26" ht="36.75" customHeight="1" x14ac:dyDescent="0.25">
      <c r="A79" s="420"/>
      <c r="B79" s="420"/>
      <c r="C79" s="422"/>
      <c r="D79" s="424"/>
      <c r="E79" s="426"/>
      <c r="F79" s="267" t="s">
        <v>328</v>
      </c>
      <c r="G79" s="218" t="s">
        <v>83</v>
      </c>
      <c r="H79" s="220" t="s">
        <v>319</v>
      </c>
      <c r="I79" s="220" t="s">
        <v>80</v>
      </c>
      <c r="J79" s="226">
        <v>104.78</v>
      </c>
      <c r="K79" s="429"/>
      <c r="L79" s="432"/>
      <c r="M79" s="432"/>
      <c r="N79" s="57" t="str">
        <f t="shared" si="7"/>
        <v>EXCESSIVAMENTE ELEVADO</v>
      </c>
      <c r="O79" s="288">
        <f>(J79-K74)/K74</f>
        <v>0.47802985776419421</v>
      </c>
      <c r="P79" s="370" t="s">
        <v>538</v>
      </c>
      <c r="Q79" s="405"/>
      <c r="R79" s="475"/>
      <c r="T79" s="13"/>
      <c r="U79" s="49"/>
      <c r="V79" s="58"/>
      <c r="W79" s="51"/>
      <c r="X79" s="13"/>
      <c r="Y79" s="59"/>
      <c r="Z79" s="60"/>
    </row>
    <row r="80" spans="1:26" s="20" customFormat="1" ht="21.75" customHeight="1" thickBot="1" x14ac:dyDescent="0.3">
      <c r="A80" s="88"/>
      <c r="B80" s="85"/>
      <c r="C80" s="85"/>
      <c r="D80" s="89"/>
      <c r="E80" s="85"/>
      <c r="F80" s="85"/>
      <c r="G80" s="85"/>
      <c r="H80" s="85"/>
      <c r="I80" s="85"/>
      <c r="J80" s="85"/>
      <c r="K80" s="85"/>
      <c r="L80" s="85"/>
      <c r="M80" s="85"/>
      <c r="N80" s="85"/>
      <c r="O80" s="85"/>
      <c r="P80" s="85"/>
      <c r="Q80" s="123"/>
      <c r="R80" s="87"/>
      <c r="V80" s="40"/>
    </row>
    <row r="81" spans="1:26" ht="47.45" customHeight="1" x14ac:dyDescent="0.25">
      <c r="A81" s="420">
        <v>62</v>
      </c>
      <c r="B81" s="420"/>
      <c r="C81" s="422" t="s">
        <v>345</v>
      </c>
      <c r="D81" s="424" t="s">
        <v>109</v>
      </c>
      <c r="E81" s="426">
        <v>70</v>
      </c>
      <c r="F81" s="234" t="s">
        <v>313</v>
      </c>
      <c r="G81" s="234" t="s">
        <v>83</v>
      </c>
      <c r="H81" s="234" t="s">
        <v>320</v>
      </c>
      <c r="I81" s="234" t="s">
        <v>80</v>
      </c>
      <c r="J81" s="236">
        <v>40</v>
      </c>
      <c r="K81" s="427">
        <f>AVERAGE(J81:J89)</f>
        <v>59.065555555555562</v>
      </c>
      <c r="L81" s="430">
        <f>K81*1.25</f>
        <v>73.831944444444446</v>
      </c>
      <c r="M81" s="430">
        <f>K81*0.75</f>
        <v>44.299166666666672</v>
      </c>
      <c r="N81" s="57" t="str">
        <f>IF(J81&gt;L$81,"EXCESSIVAMENTE ELEVADO",IF(J81&lt;M$81,"INEXEQUÍVEL","VÁLIDO"))</f>
        <v>INEXEQUÍVEL</v>
      </c>
      <c r="O81" s="365">
        <f>J81/K$81</f>
        <v>0.67721364209259005</v>
      </c>
      <c r="P81" s="368" t="s">
        <v>74</v>
      </c>
      <c r="Q81" s="403">
        <f>TRUNC(AVERAGE(J82:J88),2)</f>
        <v>56.09</v>
      </c>
      <c r="R81" s="403">
        <f>Q81*E81</f>
        <v>3926.3</v>
      </c>
    </row>
    <row r="82" spans="1:26" ht="47.45" customHeight="1" thickBot="1" x14ac:dyDescent="0.3">
      <c r="A82" s="420"/>
      <c r="B82" s="420"/>
      <c r="C82" s="422"/>
      <c r="D82" s="424"/>
      <c r="E82" s="426"/>
      <c r="F82" s="219" t="s">
        <v>306</v>
      </c>
      <c r="G82" s="220" t="s">
        <v>307</v>
      </c>
      <c r="H82" s="220" t="s">
        <v>315</v>
      </c>
      <c r="I82" s="220" t="s">
        <v>79</v>
      </c>
      <c r="J82" s="226">
        <v>50.98</v>
      </c>
      <c r="K82" s="428"/>
      <c r="L82" s="431"/>
      <c r="M82" s="431"/>
      <c r="N82" s="57" t="str">
        <f t="shared" ref="N82:N85" si="8">IF(J82&gt;L$81,"EXCESSIVAMENTE ELEVADO",IF(J82&lt;M$81,"INEXEQUÍVEL","VÁLIDO"))</f>
        <v>VÁLIDO</v>
      </c>
      <c r="O82" s="83"/>
      <c r="P82" s="82"/>
      <c r="Q82" s="404"/>
      <c r="R82" s="404"/>
    </row>
    <row r="83" spans="1:26" ht="47.45" customHeight="1" x14ac:dyDescent="0.25">
      <c r="A83" s="420"/>
      <c r="B83" s="420"/>
      <c r="C83" s="422"/>
      <c r="D83" s="424"/>
      <c r="E83" s="426"/>
      <c r="F83" s="251" t="s">
        <v>338</v>
      </c>
      <c r="G83" s="218" t="s">
        <v>339</v>
      </c>
      <c r="H83" s="218" t="s">
        <v>342</v>
      </c>
      <c r="I83" s="218" t="s">
        <v>80</v>
      </c>
      <c r="J83" s="233">
        <v>52.16</v>
      </c>
      <c r="K83" s="428"/>
      <c r="L83" s="431"/>
      <c r="M83" s="431"/>
      <c r="N83" s="57" t="str">
        <f t="shared" si="8"/>
        <v>VÁLIDO</v>
      </c>
      <c r="O83" s="83"/>
      <c r="P83" s="82"/>
      <c r="Q83" s="404"/>
      <c r="R83" s="404"/>
      <c r="T83" s="472" t="s">
        <v>62</v>
      </c>
      <c r="U83" s="473"/>
      <c r="V83" s="473"/>
      <c r="W83" s="473"/>
      <c r="X83" s="474"/>
      <c r="Y83" s="468" t="s">
        <v>66</v>
      </c>
      <c r="Z83" s="469"/>
    </row>
    <row r="84" spans="1:26" ht="60.75" customHeight="1" x14ac:dyDescent="0.25">
      <c r="A84" s="420"/>
      <c r="B84" s="420"/>
      <c r="C84" s="422"/>
      <c r="D84" s="424"/>
      <c r="E84" s="426"/>
      <c r="F84" s="249" t="s">
        <v>341</v>
      </c>
      <c r="G84" s="220" t="s">
        <v>339</v>
      </c>
      <c r="H84" s="220" t="s">
        <v>343</v>
      </c>
      <c r="I84" s="220" t="s">
        <v>79</v>
      </c>
      <c r="J84" s="226">
        <v>54.45</v>
      </c>
      <c r="K84" s="428"/>
      <c r="L84" s="431"/>
      <c r="M84" s="431"/>
      <c r="N84" s="57" t="str">
        <f t="shared" si="8"/>
        <v>VÁLIDO</v>
      </c>
      <c r="O84" s="83"/>
      <c r="P84" s="82"/>
      <c r="Q84" s="404"/>
      <c r="R84" s="404"/>
      <c r="T84" s="61" t="s">
        <v>4</v>
      </c>
      <c r="U84" s="62" t="s">
        <v>63</v>
      </c>
      <c r="V84" s="63" t="s">
        <v>64</v>
      </c>
      <c r="W84" s="62" t="s">
        <v>65</v>
      </c>
      <c r="X84" s="64" t="s">
        <v>15</v>
      </c>
      <c r="Y84" s="65">
        <v>0.25</v>
      </c>
      <c r="Z84" s="66">
        <v>0.75</v>
      </c>
    </row>
    <row r="85" spans="1:26" ht="47.45" customHeight="1" thickBot="1" x14ac:dyDescent="0.3">
      <c r="A85" s="420"/>
      <c r="B85" s="420"/>
      <c r="C85" s="422"/>
      <c r="D85" s="424"/>
      <c r="E85" s="426"/>
      <c r="F85" s="220" t="s">
        <v>346</v>
      </c>
      <c r="G85" s="220" t="s">
        <v>326</v>
      </c>
      <c r="H85" s="220" t="s">
        <v>314</v>
      </c>
      <c r="I85" s="220" t="s">
        <v>79</v>
      </c>
      <c r="J85" s="226">
        <v>56</v>
      </c>
      <c r="K85" s="428"/>
      <c r="L85" s="431"/>
      <c r="M85" s="431"/>
      <c r="N85" s="57" t="str">
        <f t="shared" si="8"/>
        <v>VÁLIDO</v>
      </c>
      <c r="O85" s="83"/>
      <c r="P85" s="82"/>
      <c r="Q85" s="404"/>
      <c r="R85" s="404"/>
      <c r="T85" s="67">
        <f>AVERAGE(J82:J88)</f>
        <v>56.098571428571425</v>
      </c>
      <c r="U85" s="68">
        <f>_xlfn.STDEV.S(J82:J88)</f>
        <v>5.131040922890886</v>
      </c>
      <c r="V85" s="69">
        <f>(U85/T85)*100</f>
        <v>9.14647341675016</v>
      </c>
      <c r="W85" s="70" t="str">
        <f>IF(V85&gt;25,"Mediana","Média")</f>
        <v>Média</v>
      </c>
      <c r="X85" s="71">
        <f>MIN(J82:J88)</f>
        <v>50.98</v>
      </c>
      <c r="Y85" s="72" t="s">
        <v>70</v>
      </c>
      <c r="Z85" s="73" t="s">
        <v>71</v>
      </c>
    </row>
    <row r="86" spans="1:26" ht="47.45" customHeight="1" x14ac:dyDescent="0.25">
      <c r="A86" s="420"/>
      <c r="B86" s="420"/>
      <c r="C86" s="422"/>
      <c r="D86" s="424"/>
      <c r="E86" s="426"/>
      <c r="F86" s="218" t="s">
        <v>322</v>
      </c>
      <c r="G86" s="220" t="s">
        <v>83</v>
      </c>
      <c r="H86" s="220" t="s">
        <v>314</v>
      </c>
      <c r="I86" s="220" t="s">
        <v>79</v>
      </c>
      <c r="J86" s="226">
        <v>56</v>
      </c>
      <c r="K86" s="428"/>
      <c r="L86" s="431"/>
      <c r="M86" s="431"/>
      <c r="N86" s="57" t="str">
        <f t="shared" ref="N86:N89" si="9">IF(J86&gt;L$81,"EXCESSIVAMENTE ELEVADO",IF(J86&lt;M$81,"INEXEQUÍVEL","VÁLIDO"))</f>
        <v>VÁLIDO</v>
      </c>
      <c r="O86" s="83"/>
      <c r="P86" s="82"/>
      <c r="Q86" s="404"/>
      <c r="R86" s="404"/>
    </row>
    <row r="87" spans="1:26" ht="47.45" customHeight="1" x14ac:dyDescent="0.25">
      <c r="A87" s="420"/>
      <c r="B87" s="420"/>
      <c r="C87" s="422"/>
      <c r="D87" s="424"/>
      <c r="E87" s="426"/>
      <c r="F87" s="220" t="s">
        <v>310</v>
      </c>
      <c r="G87" s="220" t="s">
        <v>326</v>
      </c>
      <c r="H87" s="220" t="s">
        <v>317</v>
      </c>
      <c r="I87" s="220" t="s">
        <v>79</v>
      </c>
      <c r="J87" s="226">
        <v>56.35</v>
      </c>
      <c r="K87" s="428"/>
      <c r="L87" s="431"/>
      <c r="M87" s="431"/>
      <c r="N87" s="57" t="str">
        <f t="shared" si="9"/>
        <v>VÁLIDO</v>
      </c>
      <c r="O87" s="83"/>
      <c r="P87" s="82"/>
      <c r="Q87" s="404"/>
      <c r="R87" s="404"/>
      <c r="T87" s="461"/>
      <c r="U87" s="461"/>
      <c r="V87" s="461"/>
      <c r="W87" s="461"/>
      <c r="X87" s="461"/>
      <c r="Y87" s="476"/>
      <c r="Z87" s="476"/>
    </row>
    <row r="88" spans="1:26" ht="47.45" customHeight="1" x14ac:dyDescent="0.25">
      <c r="A88" s="420"/>
      <c r="B88" s="420"/>
      <c r="C88" s="422"/>
      <c r="D88" s="424"/>
      <c r="E88" s="426"/>
      <c r="F88" s="250" t="s">
        <v>330</v>
      </c>
      <c r="G88" s="218" t="s">
        <v>309</v>
      </c>
      <c r="H88" s="218" t="s">
        <v>333</v>
      </c>
      <c r="I88" s="218" t="s">
        <v>79</v>
      </c>
      <c r="J88" s="226">
        <v>66.75</v>
      </c>
      <c r="K88" s="428"/>
      <c r="L88" s="431"/>
      <c r="M88" s="431"/>
      <c r="N88" s="57" t="str">
        <f t="shared" si="9"/>
        <v>VÁLIDO</v>
      </c>
      <c r="O88" s="83"/>
      <c r="P88" s="82"/>
      <c r="Q88" s="404"/>
      <c r="R88" s="404"/>
      <c r="T88" s="280"/>
      <c r="U88" s="280"/>
      <c r="V88" s="280"/>
      <c r="W88" s="280"/>
      <c r="X88" s="280"/>
      <c r="Y88" s="302"/>
      <c r="Z88" s="302"/>
    </row>
    <row r="89" spans="1:26" ht="52.9" customHeight="1" thickBot="1" x14ac:dyDescent="0.3">
      <c r="A89" s="420"/>
      <c r="B89" s="420"/>
      <c r="C89" s="422"/>
      <c r="D89" s="424"/>
      <c r="E89" s="426"/>
      <c r="F89" s="230" t="s">
        <v>328</v>
      </c>
      <c r="G89" s="224" t="s">
        <v>83</v>
      </c>
      <c r="H89" s="224" t="s">
        <v>319</v>
      </c>
      <c r="I89" s="224" t="s">
        <v>80</v>
      </c>
      <c r="J89" s="227">
        <v>98.9</v>
      </c>
      <c r="K89" s="428"/>
      <c r="L89" s="431"/>
      <c r="M89" s="431"/>
      <c r="N89" s="57" t="str">
        <f t="shared" si="9"/>
        <v>EXCESSIVAMENTE ELEVADO</v>
      </c>
      <c r="O89" s="365">
        <f>(J89-K81)/K81</f>
        <v>0.67441073007392904</v>
      </c>
      <c r="P89" s="370" t="s">
        <v>538</v>
      </c>
      <c r="Q89" s="404"/>
      <c r="R89" s="404"/>
      <c r="T89" s="303"/>
      <c r="U89" s="303"/>
      <c r="V89" s="304"/>
      <c r="W89" s="303"/>
      <c r="X89" s="303"/>
      <c r="Y89" s="305"/>
      <c r="Z89" s="306"/>
    </row>
    <row r="90" spans="1:26" s="20" customFormat="1" ht="21.75" customHeight="1" thickBot="1" x14ac:dyDescent="0.3">
      <c r="A90" s="458"/>
      <c r="B90" s="446"/>
      <c r="C90" s="446"/>
      <c r="D90" s="446"/>
      <c r="E90" s="446"/>
      <c r="F90" s="446"/>
      <c r="G90" s="446"/>
      <c r="H90" s="446"/>
      <c r="I90" s="446"/>
      <c r="J90" s="446"/>
      <c r="K90" s="446"/>
      <c r="L90" s="446"/>
      <c r="M90" s="446"/>
      <c r="N90" s="446"/>
      <c r="O90" s="446"/>
      <c r="P90" s="446"/>
      <c r="Q90" s="446"/>
      <c r="R90" s="446"/>
      <c r="V90" s="40"/>
    </row>
    <row r="91" spans="1:26" ht="42" customHeight="1" x14ac:dyDescent="0.25">
      <c r="A91" s="420">
        <v>63</v>
      </c>
      <c r="B91" s="420"/>
      <c r="C91" s="422" t="s">
        <v>347</v>
      </c>
      <c r="D91" s="424" t="s">
        <v>109</v>
      </c>
      <c r="E91" s="426">
        <v>47</v>
      </c>
      <c r="F91" s="234" t="s">
        <v>313</v>
      </c>
      <c r="G91" s="231" t="s">
        <v>83</v>
      </c>
      <c r="H91" s="231" t="s">
        <v>320</v>
      </c>
      <c r="I91" s="231" t="s">
        <v>80</v>
      </c>
      <c r="J91" s="232">
        <v>42</v>
      </c>
      <c r="K91" s="427">
        <f>AVERAGE(J91:J98)</f>
        <v>64.552499999999995</v>
      </c>
      <c r="L91" s="430">
        <f>K91*1.25</f>
        <v>80.690624999999997</v>
      </c>
      <c r="M91" s="430">
        <f>K91*0.25</f>
        <v>16.138124999999999</v>
      </c>
      <c r="N91" s="57" t="str">
        <f>IF(J91&gt;L$91,"EXCESSIVAMENTE ELEVADO",IF(J91&lt;M$91,"INEXEQUÍVEL","VÁLIDO"))</f>
        <v>VÁLIDO</v>
      </c>
      <c r="O91" s="46"/>
      <c r="P91" s="118"/>
      <c r="Q91" s="403">
        <f>TRUNC(AVERAGE(J91:J96),2)</f>
        <v>57.42</v>
      </c>
      <c r="R91" s="403">
        <f>Q91*E91</f>
        <v>2698.7400000000002</v>
      </c>
      <c r="T91" s="466"/>
      <c r="U91" s="466"/>
      <c r="V91" s="466"/>
      <c r="W91" s="466"/>
      <c r="X91" s="466"/>
      <c r="Y91" s="467"/>
      <c r="Z91" s="467"/>
    </row>
    <row r="92" spans="1:26" ht="42" customHeight="1" thickBot="1" x14ac:dyDescent="0.3">
      <c r="A92" s="420"/>
      <c r="B92" s="420"/>
      <c r="C92" s="422"/>
      <c r="D92" s="424"/>
      <c r="E92" s="426"/>
      <c r="F92" s="251" t="s">
        <v>338</v>
      </c>
      <c r="G92" s="218" t="s">
        <v>339</v>
      </c>
      <c r="H92" s="218" t="s">
        <v>342</v>
      </c>
      <c r="I92" s="218" t="s">
        <v>80</v>
      </c>
      <c r="J92" s="226">
        <v>50.82</v>
      </c>
      <c r="K92" s="428"/>
      <c r="L92" s="431"/>
      <c r="M92" s="431"/>
      <c r="N92" s="57" t="str">
        <f>IF(J92&gt;L$91,"EXCESSIVAMENTE ELEVADO",IF(J92&lt;M$91,"INEXEQUÍVEL","VÁLIDO"))</f>
        <v>VÁLIDO</v>
      </c>
      <c r="O92" s="46"/>
      <c r="P92" s="118"/>
      <c r="Q92" s="404"/>
      <c r="R92" s="404"/>
      <c r="T92" s="134"/>
      <c r="U92" s="134"/>
      <c r="V92" s="134"/>
      <c r="W92" s="134"/>
      <c r="X92" s="134"/>
      <c r="Y92" s="135"/>
      <c r="Z92" s="135"/>
    </row>
    <row r="93" spans="1:26" ht="42" customHeight="1" x14ac:dyDescent="0.25">
      <c r="A93" s="420"/>
      <c r="B93" s="420"/>
      <c r="C93" s="422"/>
      <c r="D93" s="424"/>
      <c r="E93" s="426"/>
      <c r="F93" s="249" t="s">
        <v>341</v>
      </c>
      <c r="G93" s="220" t="s">
        <v>339</v>
      </c>
      <c r="H93" s="220" t="s">
        <v>343</v>
      </c>
      <c r="I93" s="220" t="s">
        <v>79</v>
      </c>
      <c r="J93" s="238">
        <v>52.29</v>
      </c>
      <c r="K93" s="428"/>
      <c r="L93" s="431"/>
      <c r="M93" s="431"/>
      <c r="N93" s="57" t="str">
        <f t="shared" ref="N93:N98" si="10">IF(J93&gt;L$91,"EXCESSIVAMENTE ELEVADO",IF(J93&lt;M$91,"INEXEQUÍVEL","VÁLIDO"))</f>
        <v>VÁLIDO</v>
      </c>
      <c r="O93" s="46"/>
      <c r="P93" s="118"/>
      <c r="Q93" s="404"/>
      <c r="R93" s="404"/>
      <c r="T93" s="472" t="s">
        <v>62</v>
      </c>
      <c r="U93" s="473"/>
      <c r="V93" s="473"/>
      <c r="W93" s="473"/>
      <c r="X93" s="474"/>
      <c r="Y93" s="468" t="s">
        <v>66</v>
      </c>
      <c r="Z93" s="469"/>
    </row>
    <row r="94" spans="1:26" ht="42" customHeight="1" x14ac:dyDescent="0.25">
      <c r="A94" s="420"/>
      <c r="B94" s="420"/>
      <c r="C94" s="422"/>
      <c r="D94" s="424"/>
      <c r="E94" s="426"/>
      <c r="F94" s="220" t="s">
        <v>310</v>
      </c>
      <c r="G94" s="220" t="s">
        <v>83</v>
      </c>
      <c r="H94" s="220" t="s">
        <v>317</v>
      </c>
      <c r="I94" s="220" t="s">
        <v>79</v>
      </c>
      <c r="J94" s="226">
        <v>61.41</v>
      </c>
      <c r="K94" s="428"/>
      <c r="L94" s="431"/>
      <c r="M94" s="431"/>
      <c r="N94" s="57" t="str">
        <f t="shared" si="10"/>
        <v>VÁLIDO</v>
      </c>
      <c r="O94" s="46"/>
      <c r="P94" s="118"/>
      <c r="Q94" s="404"/>
      <c r="R94" s="404"/>
      <c r="T94" s="61" t="s">
        <v>4</v>
      </c>
      <c r="U94" s="62" t="s">
        <v>63</v>
      </c>
      <c r="V94" s="63" t="s">
        <v>64</v>
      </c>
      <c r="W94" s="62" t="s">
        <v>65</v>
      </c>
      <c r="X94" s="64" t="s">
        <v>15</v>
      </c>
      <c r="Y94" s="65">
        <v>0.25</v>
      </c>
      <c r="Z94" s="66">
        <v>0.75</v>
      </c>
    </row>
    <row r="95" spans="1:26" ht="42" customHeight="1" thickBot="1" x14ac:dyDescent="0.3">
      <c r="A95" s="420"/>
      <c r="B95" s="420"/>
      <c r="C95" s="422"/>
      <c r="D95" s="424"/>
      <c r="E95" s="426"/>
      <c r="F95" s="219" t="s">
        <v>306</v>
      </c>
      <c r="G95" s="222" t="s">
        <v>307</v>
      </c>
      <c r="H95" s="220" t="s">
        <v>315</v>
      </c>
      <c r="I95" s="220" t="s">
        <v>79</v>
      </c>
      <c r="J95" s="226">
        <v>64.540000000000006</v>
      </c>
      <c r="K95" s="428"/>
      <c r="L95" s="431"/>
      <c r="M95" s="431"/>
      <c r="N95" s="57" t="str">
        <f t="shared" si="10"/>
        <v>VÁLIDO</v>
      </c>
      <c r="O95" s="46"/>
      <c r="P95" s="118"/>
      <c r="Q95" s="404"/>
      <c r="R95" s="404"/>
      <c r="T95" s="67">
        <f>AVERAGE(J91:J96)</f>
        <v>57.419999999999995</v>
      </c>
      <c r="U95" s="68">
        <f>_xlfn.STDEV.S(J91:J96)</f>
        <v>11.238766836268113</v>
      </c>
      <c r="V95" s="69">
        <f>(U95/T95)*100</f>
        <v>19.572913333800269</v>
      </c>
      <c r="W95" s="70" t="str">
        <f>IF(V95&gt;25,"Mediana","Média")</f>
        <v>Média</v>
      </c>
      <c r="X95" s="71">
        <f>MIN(J91:J96)</f>
        <v>42</v>
      </c>
      <c r="Y95" s="72" t="s">
        <v>70</v>
      </c>
      <c r="Z95" s="73" t="s">
        <v>71</v>
      </c>
    </row>
    <row r="96" spans="1:26" ht="42" customHeight="1" x14ac:dyDescent="0.25">
      <c r="A96" s="420"/>
      <c r="B96" s="420"/>
      <c r="C96" s="422"/>
      <c r="D96" s="424"/>
      <c r="E96" s="426"/>
      <c r="F96" s="250" t="s">
        <v>330</v>
      </c>
      <c r="G96" s="218" t="s">
        <v>309</v>
      </c>
      <c r="H96" s="218" t="s">
        <v>344</v>
      </c>
      <c r="I96" s="218" t="s">
        <v>80</v>
      </c>
      <c r="J96" s="233">
        <v>73.459999999999994</v>
      </c>
      <c r="K96" s="428"/>
      <c r="L96" s="431"/>
      <c r="M96" s="431"/>
      <c r="N96" s="57" t="str">
        <f t="shared" si="10"/>
        <v>VÁLIDO</v>
      </c>
      <c r="O96" s="46"/>
      <c r="P96" s="118"/>
      <c r="Q96" s="404"/>
      <c r="R96" s="404"/>
      <c r="T96" s="134"/>
      <c r="U96" s="134"/>
      <c r="V96" s="134"/>
      <c r="W96" s="134"/>
      <c r="X96" s="134"/>
      <c r="Y96" s="135"/>
      <c r="Z96" s="135"/>
    </row>
    <row r="97" spans="1:26" ht="42" customHeight="1" x14ac:dyDescent="0.25">
      <c r="A97" s="420"/>
      <c r="B97" s="420"/>
      <c r="C97" s="422"/>
      <c r="D97" s="424"/>
      <c r="E97" s="426"/>
      <c r="F97" s="218" t="s">
        <v>322</v>
      </c>
      <c r="G97" s="220" t="s">
        <v>83</v>
      </c>
      <c r="H97" s="220" t="s">
        <v>314</v>
      </c>
      <c r="I97" s="220" t="s">
        <v>79</v>
      </c>
      <c r="J97" s="226">
        <v>82</v>
      </c>
      <c r="K97" s="428"/>
      <c r="L97" s="431"/>
      <c r="M97" s="431"/>
      <c r="N97" s="57" t="str">
        <f t="shared" si="10"/>
        <v>EXCESSIVAMENTE ELEVADO</v>
      </c>
      <c r="O97" s="46">
        <f>(J97-K91)/K91</f>
        <v>0.27028387746407972</v>
      </c>
      <c r="P97" s="370" t="s">
        <v>538</v>
      </c>
      <c r="Q97" s="404"/>
      <c r="R97" s="404"/>
      <c r="T97" s="461" t="s">
        <v>62</v>
      </c>
      <c r="U97" s="461"/>
      <c r="V97" s="461"/>
      <c r="W97" s="461"/>
      <c r="X97" s="461"/>
      <c r="Y97" s="476"/>
      <c r="Z97" s="476"/>
    </row>
    <row r="98" spans="1:26" ht="42" customHeight="1" thickBot="1" x14ac:dyDescent="0.3">
      <c r="A98" s="420"/>
      <c r="B98" s="420"/>
      <c r="C98" s="422"/>
      <c r="D98" s="424"/>
      <c r="E98" s="426"/>
      <c r="F98" s="230" t="s">
        <v>328</v>
      </c>
      <c r="G98" s="224" t="s">
        <v>83</v>
      </c>
      <c r="H98" s="224" t="s">
        <v>319</v>
      </c>
      <c r="I98" s="224" t="s">
        <v>80</v>
      </c>
      <c r="J98" s="227">
        <v>89.9</v>
      </c>
      <c r="K98" s="428"/>
      <c r="L98" s="431"/>
      <c r="M98" s="431"/>
      <c r="N98" s="57" t="str">
        <f t="shared" si="10"/>
        <v>EXCESSIVAMENTE ELEVADO</v>
      </c>
      <c r="O98" s="48">
        <f>(J98-K91)/K91</f>
        <v>0.39266488517098508</v>
      </c>
      <c r="P98" s="370" t="s">
        <v>538</v>
      </c>
      <c r="Q98" s="404"/>
      <c r="R98" s="404"/>
      <c r="T98" s="303" t="s">
        <v>4</v>
      </c>
      <c r="U98" s="303" t="s">
        <v>63</v>
      </c>
      <c r="V98" s="304" t="s">
        <v>64</v>
      </c>
      <c r="W98" s="303" t="s">
        <v>65</v>
      </c>
      <c r="X98" s="303" t="s">
        <v>15</v>
      </c>
      <c r="Y98" s="305"/>
      <c r="Z98" s="306"/>
    </row>
    <row r="99" spans="1:26" s="20" customFormat="1" ht="21.75" customHeight="1" thickBot="1" x14ac:dyDescent="0.3">
      <c r="A99" s="458"/>
      <c r="B99" s="446"/>
      <c r="C99" s="446"/>
      <c r="D99" s="446"/>
      <c r="E99" s="446"/>
      <c r="F99" s="446"/>
      <c r="G99" s="446"/>
      <c r="H99" s="446"/>
      <c r="I99" s="446"/>
      <c r="J99" s="446"/>
      <c r="K99" s="446"/>
      <c r="L99" s="446"/>
      <c r="M99" s="446"/>
      <c r="N99" s="446"/>
      <c r="O99" s="446"/>
      <c r="P99" s="446"/>
      <c r="Q99" s="446"/>
      <c r="R99" s="446"/>
      <c r="V99" s="40"/>
    </row>
    <row r="100" spans="1:26" ht="55.5" customHeight="1" thickBot="1" x14ac:dyDescent="0.3">
      <c r="A100" s="419">
        <v>64</v>
      </c>
      <c r="B100" s="419"/>
      <c r="C100" s="421" t="s">
        <v>348</v>
      </c>
      <c r="D100" s="423" t="s">
        <v>109</v>
      </c>
      <c r="E100" s="425">
        <v>16</v>
      </c>
      <c r="F100" s="234" t="s">
        <v>313</v>
      </c>
      <c r="G100" s="231" t="s">
        <v>83</v>
      </c>
      <c r="H100" s="231" t="s">
        <v>320</v>
      </c>
      <c r="I100" s="231" t="s">
        <v>80</v>
      </c>
      <c r="J100" s="232">
        <v>40</v>
      </c>
      <c r="K100" s="427">
        <f>AVERAGE(J100:J106)</f>
        <v>68.30285714285715</v>
      </c>
      <c r="L100" s="470">
        <f>K100*1.25</f>
        <v>85.378571428571433</v>
      </c>
      <c r="M100" s="470">
        <f>K100*0.75</f>
        <v>51.227142857142866</v>
      </c>
      <c r="N100" s="54" t="str">
        <f>IF(J100&gt;L$100,"EXCESSIVAMENTE ELEVADO",IF(J100&lt;M$100,"INEXEQUÍVEL","VÁLIDO"))</f>
        <v>INEXEQUÍVEL</v>
      </c>
      <c r="O100" s="52">
        <f>J100/K$100</f>
        <v>0.58562703923701154</v>
      </c>
      <c r="P100" s="55" t="s">
        <v>61</v>
      </c>
      <c r="Q100" s="403">
        <f>TRUNC(AVERAGE(J101:J105),2)</f>
        <v>69.64</v>
      </c>
      <c r="R100" s="403">
        <f>Q100*E100</f>
        <v>1114.24</v>
      </c>
    </row>
    <row r="101" spans="1:26" ht="43.9" customHeight="1" x14ac:dyDescent="0.25">
      <c r="A101" s="420"/>
      <c r="B101" s="420"/>
      <c r="C101" s="422"/>
      <c r="D101" s="424"/>
      <c r="E101" s="426"/>
      <c r="F101" s="219" t="s">
        <v>306</v>
      </c>
      <c r="G101" s="220" t="s">
        <v>307</v>
      </c>
      <c r="H101" s="220" t="s">
        <v>315</v>
      </c>
      <c r="I101" s="220" t="s">
        <v>79</v>
      </c>
      <c r="J101" s="226">
        <v>61.8</v>
      </c>
      <c r="K101" s="428"/>
      <c r="L101" s="471"/>
      <c r="M101" s="471"/>
      <c r="N101" s="54" t="str">
        <f t="shared" ref="N101:N106" si="11">IF(J101&gt;L$100,"EXCESSIVAMENTE ELEVADO",IF(J101&lt;M$100,"INEXEQUÍVEL","VÁLIDO"))</f>
        <v>VÁLIDO</v>
      </c>
      <c r="O101" s="83"/>
      <c r="P101" s="82"/>
      <c r="Q101" s="404"/>
      <c r="R101" s="404"/>
      <c r="T101" s="472" t="s">
        <v>62</v>
      </c>
      <c r="U101" s="473"/>
      <c r="V101" s="473"/>
      <c r="W101" s="473"/>
      <c r="X101" s="474"/>
      <c r="Y101" s="468" t="s">
        <v>66</v>
      </c>
      <c r="Z101" s="469"/>
    </row>
    <row r="102" spans="1:26" ht="85.5" customHeight="1" x14ac:dyDescent="0.25">
      <c r="A102" s="420"/>
      <c r="B102" s="420"/>
      <c r="C102" s="422"/>
      <c r="D102" s="424"/>
      <c r="E102" s="426"/>
      <c r="F102" s="249" t="s">
        <v>341</v>
      </c>
      <c r="G102" s="220" t="s">
        <v>339</v>
      </c>
      <c r="H102" s="220" t="s">
        <v>343</v>
      </c>
      <c r="I102" s="220" t="s">
        <v>79</v>
      </c>
      <c r="J102" s="226">
        <v>63.94</v>
      </c>
      <c r="K102" s="428"/>
      <c r="L102" s="471"/>
      <c r="M102" s="471"/>
      <c r="N102" s="54" t="str">
        <f t="shared" si="11"/>
        <v>VÁLIDO</v>
      </c>
      <c r="O102" s="83"/>
      <c r="P102" s="82"/>
      <c r="Q102" s="404"/>
      <c r="R102" s="404"/>
      <c r="T102" s="61" t="s">
        <v>4</v>
      </c>
      <c r="U102" s="62" t="s">
        <v>63</v>
      </c>
      <c r="V102" s="63" t="s">
        <v>64</v>
      </c>
      <c r="W102" s="62" t="s">
        <v>65</v>
      </c>
      <c r="X102" s="64" t="s">
        <v>15</v>
      </c>
      <c r="Y102" s="65">
        <v>0.25</v>
      </c>
      <c r="Z102" s="66">
        <v>0.75</v>
      </c>
    </row>
    <row r="103" spans="1:26" ht="43.9" customHeight="1" thickBot="1" x14ac:dyDescent="0.3">
      <c r="A103" s="420"/>
      <c r="B103" s="420"/>
      <c r="C103" s="422"/>
      <c r="D103" s="424"/>
      <c r="E103" s="426"/>
      <c r="F103" s="220" t="s">
        <v>310</v>
      </c>
      <c r="G103" s="222" t="s">
        <v>83</v>
      </c>
      <c r="H103" s="220" t="s">
        <v>317</v>
      </c>
      <c r="I103" s="220" t="s">
        <v>79</v>
      </c>
      <c r="J103" s="226">
        <v>68.31</v>
      </c>
      <c r="K103" s="428"/>
      <c r="L103" s="471"/>
      <c r="M103" s="471"/>
      <c r="N103" s="54" t="str">
        <f t="shared" si="11"/>
        <v>VÁLIDO</v>
      </c>
      <c r="O103" s="83"/>
      <c r="P103" s="82"/>
      <c r="Q103" s="404"/>
      <c r="R103" s="404"/>
      <c r="T103" s="67">
        <f>AVERAGE(J101:J105)</f>
        <v>69.644000000000005</v>
      </c>
      <c r="U103" s="68">
        <f>_xlfn.STDEV.S(J101:J105)</f>
        <v>8.3760808257799351</v>
      </c>
      <c r="V103" s="69">
        <f>(U103/T103)*100</f>
        <v>12.026995614525205</v>
      </c>
      <c r="W103" s="70" t="str">
        <f>IF(V103&gt;25,"Mediana","Média")</f>
        <v>Média</v>
      </c>
      <c r="X103" s="71">
        <f>MIN(J101:J105)</f>
        <v>61.8</v>
      </c>
      <c r="Y103" s="72" t="s">
        <v>70</v>
      </c>
      <c r="Z103" s="73" t="s">
        <v>71</v>
      </c>
    </row>
    <row r="104" spans="1:26" ht="43.9" customHeight="1" x14ac:dyDescent="0.25">
      <c r="A104" s="420"/>
      <c r="B104" s="420"/>
      <c r="C104" s="422"/>
      <c r="D104" s="424"/>
      <c r="E104" s="426"/>
      <c r="F104" s="218" t="s">
        <v>322</v>
      </c>
      <c r="G104" s="220" t="s">
        <v>83</v>
      </c>
      <c r="H104" s="220" t="s">
        <v>314</v>
      </c>
      <c r="I104" s="220" t="s">
        <v>79</v>
      </c>
      <c r="J104" s="226">
        <v>71</v>
      </c>
      <c r="K104" s="428"/>
      <c r="L104" s="471"/>
      <c r="M104" s="471"/>
      <c r="N104" s="54" t="str">
        <f t="shared" si="11"/>
        <v>VÁLIDO</v>
      </c>
      <c r="O104" s="83"/>
      <c r="P104" s="82"/>
      <c r="Q104" s="404"/>
      <c r="R104" s="404"/>
      <c r="T104" s="134"/>
      <c r="U104" s="134"/>
      <c r="V104" s="134"/>
      <c r="W104" s="134"/>
      <c r="X104" s="134"/>
      <c r="Y104" s="135"/>
      <c r="Z104" s="135"/>
    </row>
    <row r="105" spans="1:26" ht="43.9" customHeight="1" x14ac:dyDescent="0.25">
      <c r="A105" s="420"/>
      <c r="B105" s="420"/>
      <c r="C105" s="422"/>
      <c r="D105" s="424"/>
      <c r="E105" s="426"/>
      <c r="F105" s="250" t="s">
        <v>330</v>
      </c>
      <c r="G105" s="218" t="s">
        <v>309</v>
      </c>
      <c r="H105" s="218" t="s">
        <v>344</v>
      </c>
      <c r="I105" s="218" t="s">
        <v>80</v>
      </c>
      <c r="J105" s="226">
        <v>83.17</v>
      </c>
      <c r="K105" s="428"/>
      <c r="L105" s="471"/>
      <c r="M105" s="471"/>
      <c r="N105" s="54" t="str">
        <f t="shared" si="11"/>
        <v>VÁLIDO</v>
      </c>
      <c r="O105" s="83"/>
      <c r="P105" s="82"/>
      <c r="Q105" s="404"/>
      <c r="R105" s="404"/>
      <c r="T105" s="134"/>
      <c r="U105" s="134"/>
      <c r="V105" s="134"/>
      <c r="W105" s="134"/>
      <c r="X105" s="134"/>
      <c r="Y105" s="135"/>
      <c r="Z105" s="135"/>
    </row>
    <row r="106" spans="1:26" ht="69" customHeight="1" thickBot="1" x14ac:dyDescent="0.3">
      <c r="A106" s="420"/>
      <c r="B106" s="420"/>
      <c r="C106" s="422"/>
      <c r="D106" s="424"/>
      <c r="E106" s="426"/>
      <c r="F106" s="230" t="s">
        <v>328</v>
      </c>
      <c r="G106" s="224" t="s">
        <v>83</v>
      </c>
      <c r="H106" s="224" t="s">
        <v>319</v>
      </c>
      <c r="I106" s="224" t="s">
        <v>80</v>
      </c>
      <c r="J106" s="227">
        <v>89.9</v>
      </c>
      <c r="K106" s="428"/>
      <c r="L106" s="471"/>
      <c r="M106" s="471"/>
      <c r="N106" s="54" t="str">
        <f t="shared" si="11"/>
        <v>EXCESSIVAMENTE ELEVADO</v>
      </c>
      <c r="O106" s="365">
        <f>(J106-K100)/K100</f>
        <v>0.31619677068518359</v>
      </c>
      <c r="P106" s="370" t="s">
        <v>538</v>
      </c>
      <c r="Q106" s="404"/>
      <c r="R106" s="404"/>
      <c r="T106" s="461"/>
      <c r="U106" s="461"/>
      <c r="V106" s="461"/>
      <c r="W106" s="461"/>
      <c r="X106" s="461"/>
      <c r="Y106" s="476"/>
      <c r="Z106" s="476"/>
    </row>
    <row r="107" spans="1:26" s="20" customFormat="1" ht="21.75" customHeight="1" thickBot="1" x14ac:dyDescent="0.3">
      <c r="A107" s="84"/>
      <c r="B107" s="85"/>
      <c r="C107" s="85"/>
      <c r="D107" s="85"/>
      <c r="E107" s="85"/>
      <c r="F107" s="85"/>
      <c r="G107" s="85"/>
      <c r="H107" s="85"/>
      <c r="I107" s="85"/>
      <c r="J107" s="85"/>
      <c r="K107" s="85"/>
      <c r="L107" s="85"/>
      <c r="M107" s="85"/>
      <c r="N107" s="85"/>
      <c r="O107" s="85"/>
      <c r="P107" s="85"/>
      <c r="Q107" s="85"/>
      <c r="R107" s="87"/>
      <c r="V107" s="40"/>
    </row>
    <row r="108" spans="1:26" ht="55.5" customHeight="1" thickBot="1" x14ac:dyDescent="0.3">
      <c r="A108" s="419">
        <v>65</v>
      </c>
      <c r="B108" s="419"/>
      <c r="C108" s="421" t="s">
        <v>349</v>
      </c>
      <c r="D108" s="423" t="s">
        <v>109</v>
      </c>
      <c r="E108" s="425">
        <v>40</v>
      </c>
      <c r="F108" s="234" t="s">
        <v>313</v>
      </c>
      <c r="G108" s="231" t="s">
        <v>83</v>
      </c>
      <c r="H108" s="231" t="s">
        <v>320</v>
      </c>
      <c r="I108" s="231" t="s">
        <v>80</v>
      </c>
      <c r="J108" s="232">
        <v>40</v>
      </c>
      <c r="K108" s="427">
        <f>AVERAGE(J108:J114)</f>
        <v>68.588571428571427</v>
      </c>
      <c r="L108" s="470">
        <f>K108*1.25</f>
        <v>85.73571428571428</v>
      </c>
      <c r="M108" s="470">
        <f>K108*0.75</f>
        <v>51.441428571428574</v>
      </c>
      <c r="N108" s="54" t="str">
        <f>IF(J108&gt;L$108,"EXCESSIVAMENTE ELEVADO",IF(J108&lt;M$108,"INEXEQUÍVEL","VÁLIDO"))</f>
        <v>INEXEQUÍVEL</v>
      </c>
      <c r="O108" s="355">
        <f>J108/K$100</f>
        <v>0.58562703923701154</v>
      </c>
      <c r="P108" s="353" t="s">
        <v>61</v>
      </c>
      <c r="Q108" s="403">
        <f>TRUNC(AVERAGE(J109:J113),2)</f>
        <v>70.040000000000006</v>
      </c>
      <c r="R108" s="403">
        <f>Q108*E108</f>
        <v>2801.6000000000004</v>
      </c>
    </row>
    <row r="109" spans="1:26" ht="43.9" customHeight="1" x14ac:dyDescent="0.25">
      <c r="A109" s="420"/>
      <c r="B109" s="420"/>
      <c r="C109" s="422"/>
      <c r="D109" s="424"/>
      <c r="E109" s="426"/>
      <c r="F109" s="240" t="s">
        <v>306</v>
      </c>
      <c r="G109" s="220" t="s">
        <v>307</v>
      </c>
      <c r="H109" s="220" t="s">
        <v>315</v>
      </c>
      <c r="I109" s="220" t="s">
        <v>79</v>
      </c>
      <c r="J109" s="226">
        <v>61.8</v>
      </c>
      <c r="K109" s="428"/>
      <c r="L109" s="471"/>
      <c r="M109" s="471"/>
      <c r="N109" s="54" t="str">
        <f t="shared" ref="N109:N114" si="12">IF(J109&gt;L$108,"EXCESSIVAMENTE ELEVADO",IF(J109&lt;M$108,"INEXEQUÍVEL","VÁLIDO"))</f>
        <v>VÁLIDO</v>
      </c>
      <c r="O109" s="83"/>
      <c r="P109" s="82"/>
      <c r="Q109" s="404"/>
      <c r="R109" s="404"/>
      <c r="T109" s="472" t="s">
        <v>62</v>
      </c>
      <c r="U109" s="473"/>
      <c r="V109" s="473"/>
      <c r="W109" s="473"/>
      <c r="X109" s="474"/>
      <c r="Y109" s="468" t="s">
        <v>66</v>
      </c>
      <c r="Z109" s="469"/>
    </row>
    <row r="110" spans="1:26" ht="72.75" customHeight="1" x14ac:dyDescent="0.25">
      <c r="A110" s="420"/>
      <c r="B110" s="420"/>
      <c r="C110" s="422"/>
      <c r="D110" s="424"/>
      <c r="E110" s="426"/>
      <c r="F110" s="252" t="s">
        <v>341</v>
      </c>
      <c r="G110" s="222" t="s">
        <v>339</v>
      </c>
      <c r="H110" s="220" t="s">
        <v>343</v>
      </c>
      <c r="I110" s="220" t="s">
        <v>79</v>
      </c>
      <c r="J110" s="226">
        <v>63.94</v>
      </c>
      <c r="K110" s="428"/>
      <c r="L110" s="471"/>
      <c r="M110" s="471"/>
      <c r="N110" s="54" t="str">
        <f t="shared" si="12"/>
        <v>VÁLIDO</v>
      </c>
      <c r="O110" s="83"/>
      <c r="P110" s="82"/>
      <c r="Q110" s="404"/>
      <c r="R110" s="404"/>
      <c r="T110" s="61" t="s">
        <v>4</v>
      </c>
      <c r="U110" s="62" t="s">
        <v>63</v>
      </c>
      <c r="V110" s="63" t="s">
        <v>64</v>
      </c>
      <c r="W110" s="62" t="s">
        <v>65</v>
      </c>
      <c r="X110" s="64" t="s">
        <v>15</v>
      </c>
      <c r="Y110" s="65">
        <v>0.25</v>
      </c>
      <c r="Z110" s="66">
        <v>0.75</v>
      </c>
    </row>
    <row r="111" spans="1:26" ht="43.9" customHeight="1" thickBot="1" x14ac:dyDescent="0.3">
      <c r="A111" s="420"/>
      <c r="B111" s="420"/>
      <c r="C111" s="422"/>
      <c r="D111" s="424"/>
      <c r="E111" s="426"/>
      <c r="F111" s="220" t="s">
        <v>310</v>
      </c>
      <c r="G111" s="222" t="s">
        <v>83</v>
      </c>
      <c r="H111" s="220" t="s">
        <v>317</v>
      </c>
      <c r="I111" s="220" t="s">
        <v>79</v>
      </c>
      <c r="J111" s="226">
        <v>68.31</v>
      </c>
      <c r="K111" s="428"/>
      <c r="L111" s="471"/>
      <c r="M111" s="471"/>
      <c r="N111" s="54" t="str">
        <f t="shared" si="12"/>
        <v>VÁLIDO</v>
      </c>
      <c r="O111" s="83"/>
      <c r="P111" s="82"/>
      <c r="Q111" s="404"/>
      <c r="R111" s="404"/>
      <c r="T111" s="67">
        <f>AVERAGE(J109:J113)</f>
        <v>70.044000000000011</v>
      </c>
      <c r="U111" s="68">
        <f>_xlfn.STDEV.S(J109:J113)</f>
        <v>8.5038067946067031</v>
      </c>
      <c r="V111" s="69">
        <f>(U111/T111)*100</f>
        <v>12.140664146260496</v>
      </c>
      <c r="W111" s="70" t="str">
        <f>IF(V111&gt;25,"Mediana","Média")</f>
        <v>Média</v>
      </c>
      <c r="X111" s="71">
        <f>MIN(J109:J113)</f>
        <v>61.8</v>
      </c>
      <c r="Y111" s="72" t="s">
        <v>70</v>
      </c>
      <c r="Z111" s="73" t="s">
        <v>71</v>
      </c>
    </row>
    <row r="112" spans="1:26" ht="43.9" customHeight="1" x14ac:dyDescent="0.25">
      <c r="A112" s="420"/>
      <c r="B112" s="420"/>
      <c r="C112" s="422"/>
      <c r="D112" s="424"/>
      <c r="E112" s="426"/>
      <c r="F112" s="218" t="s">
        <v>322</v>
      </c>
      <c r="G112" s="220" t="s">
        <v>83</v>
      </c>
      <c r="H112" s="220" t="s">
        <v>314</v>
      </c>
      <c r="I112" s="220" t="s">
        <v>79</v>
      </c>
      <c r="J112" s="226">
        <v>73</v>
      </c>
      <c r="K112" s="428"/>
      <c r="L112" s="471"/>
      <c r="M112" s="471"/>
      <c r="N112" s="54" t="str">
        <f t="shared" si="12"/>
        <v>VÁLIDO</v>
      </c>
      <c r="O112" s="83"/>
      <c r="P112" s="82"/>
      <c r="Q112" s="404"/>
      <c r="R112" s="404"/>
    </row>
    <row r="113" spans="1:26" ht="43.9" customHeight="1" x14ac:dyDescent="0.25">
      <c r="A113" s="420"/>
      <c r="B113" s="420"/>
      <c r="C113" s="422"/>
      <c r="D113" s="424"/>
      <c r="E113" s="426"/>
      <c r="F113" s="250" t="s">
        <v>330</v>
      </c>
      <c r="G113" s="218" t="s">
        <v>309</v>
      </c>
      <c r="H113" s="218" t="s">
        <v>344</v>
      </c>
      <c r="I113" s="218" t="s">
        <v>80</v>
      </c>
      <c r="J113" s="226">
        <v>83.17</v>
      </c>
      <c r="K113" s="428"/>
      <c r="L113" s="471"/>
      <c r="M113" s="471"/>
      <c r="N113" s="54" t="str">
        <f t="shared" si="12"/>
        <v>VÁLIDO</v>
      </c>
      <c r="O113" s="83"/>
      <c r="P113" s="82"/>
      <c r="Q113" s="404"/>
      <c r="R113" s="404"/>
    </row>
    <row r="114" spans="1:26" ht="69" customHeight="1" thickBot="1" x14ac:dyDescent="0.3">
      <c r="A114" s="420"/>
      <c r="B114" s="420"/>
      <c r="C114" s="422"/>
      <c r="D114" s="424"/>
      <c r="E114" s="426"/>
      <c r="F114" s="230" t="s">
        <v>328</v>
      </c>
      <c r="G114" s="224" t="s">
        <v>83</v>
      </c>
      <c r="H114" s="224" t="s">
        <v>319</v>
      </c>
      <c r="I114" s="224" t="s">
        <v>80</v>
      </c>
      <c r="J114" s="227">
        <v>89.9</v>
      </c>
      <c r="K114" s="428"/>
      <c r="L114" s="471"/>
      <c r="M114" s="471"/>
      <c r="N114" s="54" t="str">
        <f t="shared" si="12"/>
        <v>EXCESSIVAMENTE ELEVADO</v>
      </c>
      <c r="O114" s="365">
        <f>(J114-K108)/K108</f>
        <v>0.31071398816962437</v>
      </c>
      <c r="P114" s="370" t="s">
        <v>538</v>
      </c>
      <c r="Q114" s="404"/>
      <c r="R114" s="404"/>
      <c r="T114" s="477"/>
      <c r="U114" s="477"/>
      <c r="V114" s="477"/>
      <c r="W114" s="477"/>
      <c r="X114" s="477"/>
      <c r="Y114" s="476"/>
      <c r="Z114" s="476"/>
    </row>
    <row r="115" spans="1:26" s="20" customFormat="1" ht="21.75" customHeight="1" thickBot="1" x14ac:dyDescent="0.3">
      <c r="A115" s="84"/>
      <c r="B115" s="85"/>
      <c r="C115" s="85"/>
      <c r="D115" s="85"/>
      <c r="E115" s="85"/>
      <c r="F115" s="85"/>
      <c r="G115" s="85"/>
      <c r="H115" s="85"/>
      <c r="I115" s="85"/>
      <c r="J115" s="85"/>
      <c r="K115" s="85"/>
      <c r="L115" s="85"/>
      <c r="M115" s="85"/>
      <c r="N115" s="85"/>
      <c r="O115" s="85"/>
      <c r="P115" s="85"/>
      <c r="Q115" s="85"/>
      <c r="R115" s="87"/>
      <c r="V115" s="40"/>
    </row>
    <row r="116" spans="1:26" ht="55.5" customHeight="1" thickBot="1" x14ac:dyDescent="0.3">
      <c r="A116" s="419">
        <v>66</v>
      </c>
      <c r="B116" s="419"/>
      <c r="C116" s="421" t="s">
        <v>350</v>
      </c>
      <c r="D116" s="423" t="s">
        <v>109</v>
      </c>
      <c r="E116" s="425">
        <v>22</v>
      </c>
      <c r="F116" s="234" t="s">
        <v>313</v>
      </c>
      <c r="G116" s="231" t="s">
        <v>83</v>
      </c>
      <c r="H116" s="231" t="s">
        <v>320</v>
      </c>
      <c r="I116" s="231" t="s">
        <v>80</v>
      </c>
      <c r="J116" s="232">
        <v>40</v>
      </c>
      <c r="K116" s="427">
        <f>AVERAGE(J116:J123)</f>
        <v>64.210000000000008</v>
      </c>
      <c r="L116" s="470">
        <f>K116*1.25</f>
        <v>80.262500000000017</v>
      </c>
      <c r="M116" s="470">
        <f>K116*0.75</f>
        <v>48.157500000000006</v>
      </c>
      <c r="N116" s="54" t="str">
        <f>IF(J116&gt;L$116,"EXCESSIVAMENTE ELEVADO",IF(J116&lt;M$116,"INEXEQUÍVEL","VÁLIDO"))</f>
        <v>INEXEQUÍVEL</v>
      </c>
      <c r="O116" s="355">
        <f>J116/K$100</f>
        <v>0.58562703923701154</v>
      </c>
      <c r="P116" s="353" t="s">
        <v>61</v>
      </c>
      <c r="Q116" s="403">
        <f>TRUNC(AVERAGE(J117:J122),2)</f>
        <v>64.459999999999994</v>
      </c>
      <c r="R116" s="403">
        <f>Q116*E116</f>
        <v>1418.12</v>
      </c>
    </row>
    <row r="117" spans="1:26" ht="55.5" customHeight="1" x14ac:dyDescent="0.25">
      <c r="A117" s="420"/>
      <c r="B117" s="420"/>
      <c r="C117" s="422"/>
      <c r="D117" s="424"/>
      <c r="E117" s="426"/>
      <c r="F117" s="249" t="s">
        <v>338</v>
      </c>
      <c r="G117" s="220" t="s">
        <v>339</v>
      </c>
      <c r="H117" s="220" t="s">
        <v>342</v>
      </c>
      <c r="I117" s="220" t="s">
        <v>80</v>
      </c>
      <c r="J117" s="226">
        <v>52.16</v>
      </c>
      <c r="K117" s="428"/>
      <c r="L117" s="471"/>
      <c r="M117" s="471"/>
      <c r="N117" s="54" t="str">
        <f t="shared" ref="N117:N123" si="13">IF(J117&gt;L$116,"EXCESSIVAMENTE ELEVADO",IF(J117&lt;M$116,"INEXEQUÍVEL","VÁLIDO"))</f>
        <v>VÁLIDO</v>
      </c>
      <c r="O117" s="52"/>
      <c r="P117" s="55"/>
      <c r="Q117" s="404"/>
      <c r="R117" s="404"/>
      <c r="T117" s="472" t="s">
        <v>62</v>
      </c>
      <c r="U117" s="473"/>
      <c r="V117" s="473"/>
      <c r="W117" s="473"/>
      <c r="X117" s="474"/>
      <c r="Y117" s="468" t="s">
        <v>66</v>
      </c>
      <c r="Z117" s="469"/>
    </row>
    <row r="118" spans="1:26" ht="55.5" customHeight="1" x14ac:dyDescent="0.25">
      <c r="A118" s="420"/>
      <c r="B118" s="420"/>
      <c r="C118" s="422"/>
      <c r="D118" s="424"/>
      <c r="E118" s="426"/>
      <c r="F118" s="249" t="s">
        <v>341</v>
      </c>
      <c r="G118" s="222" t="s">
        <v>339</v>
      </c>
      <c r="H118" s="220" t="s">
        <v>343</v>
      </c>
      <c r="I118" s="220" t="s">
        <v>79</v>
      </c>
      <c r="J118" s="226">
        <v>61.08</v>
      </c>
      <c r="K118" s="428"/>
      <c r="L118" s="471"/>
      <c r="M118" s="471"/>
      <c r="N118" s="54" t="str">
        <f t="shared" si="13"/>
        <v>VÁLIDO</v>
      </c>
      <c r="O118" s="52"/>
      <c r="P118" s="55"/>
      <c r="Q118" s="404"/>
      <c r="R118" s="404"/>
      <c r="T118" s="61" t="s">
        <v>4</v>
      </c>
      <c r="U118" s="62" t="s">
        <v>63</v>
      </c>
      <c r="V118" s="63" t="s">
        <v>75</v>
      </c>
      <c r="W118" s="62" t="s">
        <v>65</v>
      </c>
      <c r="X118" s="64" t="s">
        <v>15</v>
      </c>
      <c r="Y118" s="65">
        <v>0.25</v>
      </c>
      <c r="Z118" s="66">
        <v>0.75</v>
      </c>
    </row>
    <row r="119" spans="1:26" ht="55.5" customHeight="1" thickBot="1" x14ac:dyDescent="0.3">
      <c r="A119" s="420"/>
      <c r="B119" s="420"/>
      <c r="C119" s="422"/>
      <c r="D119" s="424"/>
      <c r="E119" s="426"/>
      <c r="F119" s="219" t="s">
        <v>306</v>
      </c>
      <c r="G119" s="220" t="s">
        <v>307</v>
      </c>
      <c r="H119" s="220" t="s">
        <v>315</v>
      </c>
      <c r="I119" s="220" t="s">
        <v>79</v>
      </c>
      <c r="J119" s="226">
        <v>65.73</v>
      </c>
      <c r="K119" s="428"/>
      <c r="L119" s="471"/>
      <c r="M119" s="471"/>
      <c r="N119" s="54" t="str">
        <f t="shared" si="13"/>
        <v>VÁLIDO</v>
      </c>
      <c r="O119" s="52"/>
      <c r="P119" s="55"/>
      <c r="Q119" s="404"/>
      <c r="R119" s="404"/>
      <c r="T119" s="67">
        <f>AVERAGE(J117:J122)</f>
        <v>64.463333333333324</v>
      </c>
      <c r="U119" s="68">
        <f>_xlfn.STDEV.S(J117:J122)</f>
        <v>7.266076428628315</v>
      </c>
      <c r="V119" s="69">
        <f>(U119/T119)*100</f>
        <v>11.271642425091756</v>
      </c>
      <c r="W119" s="70" t="str">
        <f>IF(V119&gt;25,"Mediana","Média")</f>
        <v>Média</v>
      </c>
      <c r="X119" s="71">
        <f>MIN(J117:J122)</f>
        <v>52.16</v>
      </c>
      <c r="Y119" s="72" t="s">
        <v>70</v>
      </c>
      <c r="Z119" s="73" t="s">
        <v>71</v>
      </c>
    </row>
    <row r="120" spans="1:26" ht="43.9" customHeight="1" x14ac:dyDescent="0.25">
      <c r="A120" s="420"/>
      <c r="B120" s="420"/>
      <c r="C120" s="422"/>
      <c r="D120" s="424"/>
      <c r="E120" s="426"/>
      <c r="F120" s="219" t="s">
        <v>330</v>
      </c>
      <c r="G120" s="220" t="s">
        <v>309</v>
      </c>
      <c r="H120" s="220" t="s">
        <v>333</v>
      </c>
      <c r="I120" s="220" t="s">
        <v>79</v>
      </c>
      <c r="J120" s="226">
        <v>65.239999999999995</v>
      </c>
      <c r="K120" s="428"/>
      <c r="L120" s="471"/>
      <c r="M120" s="471"/>
      <c r="N120" s="54" t="str">
        <f t="shared" si="13"/>
        <v>VÁLIDO</v>
      </c>
      <c r="O120" s="83"/>
      <c r="P120" s="82"/>
      <c r="Q120" s="404"/>
      <c r="R120" s="404"/>
    </row>
    <row r="121" spans="1:26" ht="43.9" customHeight="1" x14ac:dyDescent="0.25">
      <c r="A121" s="420"/>
      <c r="B121" s="420"/>
      <c r="C121" s="422"/>
      <c r="D121" s="424"/>
      <c r="E121" s="426"/>
      <c r="F121" s="222" t="s">
        <v>310</v>
      </c>
      <c r="G121" s="222" t="s">
        <v>83</v>
      </c>
      <c r="H121" s="222" t="s">
        <v>317</v>
      </c>
      <c r="I121" s="222" t="s">
        <v>79</v>
      </c>
      <c r="J121" s="238">
        <v>69.569999999999993</v>
      </c>
      <c r="K121" s="428"/>
      <c r="L121" s="471"/>
      <c r="M121" s="471"/>
      <c r="N121" s="54" t="str">
        <f t="shared" si="13"/>
        <v>VÁLIDO</v>
      </c>
      <c r="O121" s="83"/>
      <c r="P121" s="82"/>
      <c r="Q121" s="404"/>
      <c r="R121" s="404"/>
      <c r="T121" s="477"/>
      <c r="U121" s="477"/>
      <c r="V121" s="477"/>
      <c r="W121" s="477"/>
      <c r="X121" s="477"/>
      <c r="Y121" s="476"/>
      <c r="Z121" s="476"/>
    </row>
    <row r="122" spans="1:26" ht="69" customHeight="1" x14ac:dyDescent="0.25">
      <c r="A122" s="420"/>
      <c r="B122" s="420"/>
      <c r="C122" s="422"/>
      <c r="D122" s="424"/>
      <c r="E122" s="426"/>
      <c r="F122" s="218" t="s">
        <v>322</v>
      </c>
      <c r="G122" s="220" t="s">
        <v>83</v>
      </c>
      <c r="H122" s="220" t="s">
        <v>314</v>
      </c>
      <c r="I122" s="220" t="s">
        <v>79</v>
      </c>
      <c r="J122" s="226">
        <v>73</v>
      </c>
      <c r="K122" s="428"/>
      <c r="L122" s="471"/>
      <c r="M122" s="471"/>
      <c r="N122" s="54" t="str">
        <f t="shared" si="13"/>
        <v>VÁLIDO</v>
      </c>
      <c r="O122" s="83"/>
      <c r="P122" s="82"/>
      <c r="Q122" s="404"/>
      <c r="R122" s="404"/>
      <c r="T122" s="303"/>
      <c r="U122" s="303"/>
      <c r="V122" s="304"/>
      <c r="W122" s="303"/>
      <c r="X122" s="303"/>
      <c r="Y122" s="305"/>
      <c r="Z122" s="306"/>
    </row>
    <row r="123" spans="1:26" ht="77.25" customHeight="1" thickBot="1" x14ac:dyDescent="0.3">
      <c r="A123" s="420"/>
      <c r="B123" s="420"/>
      <c r="C123" s="422"/>
      <c r="D123" s="424"/>
      <c r="E123" s="426"/>
      <c r="F123" s="230" t="s">
        <v>328</v>
      </c>
      <c r="G123" s="224" t="s">
        <v>83</v>
      </c>
      <c r="H123" s="224" t="s">
        <v>319</v>
      </c>
      <c r="I123" s="224" t="s">
        <v>80</v>
      </c>
      <c r="J123" s="227">
        <v>86.9</v>
      </c>
      <c r="K123" s="429"/>
      <c r="L123" s="478"/>
      <c r="M123" s="478"/>
      <c r="N123" s="54" t="str">
        <f t="shared" si="13"/>
        <v>EXCESSIVAMENTE ELEVADO</v>
      </c>
      <c r="O123" s="365">
        <f>(J123-K116)/K116</f>
        <v>0.35337174894876178</v>
      </c>
      <c r="P123" s="370" t="s">
        <v>538</v>
      </c>
      <c r="Q123" s="405"/>
      <c r="R123" s="405"/>
      <c r="T123" s="310"/>
      <c r="U123" s="311"/>
      <c r="V123" s="312"/>
      <c r="W123" s="313"/>
      <c r="X123" s="310"/>
      <c r="Y123" s="314"/>
      <c r="Z123" s="315"/>
    </row>
    <row r="124" spans="1:26" s="20" customFormat="1" ht="21.75" customHeight="1" thickBot="1" x14ac:dyDescent="0.3">
      <c r="A124" s="84"/>
      <c r="B124" s="85"/>
      <c r="C124" s="85"/>
      <c r="D124" s="85"/>
      <c r="E124" s="85"/>
      <c r="F124" s="85"/>
      <c r="G124" s="85"/>
      <c r="H124" s="85"/>
      <c r="I124" s="85"/>
      <c r="J124" s="85"/>
      <c r="K124" s="85"/>
      <c r="L124" s="85"/>
      <c r="M124" s="85"/>
      <c r="N124" s="85"/>
      <c r="O124" s="85"/>
      <c r="P124" s="85"/>
      <c r="Q124" s="85"/>
      <c r="R124" s="87"/>
      <c r="V124" s="40"/>
    </row>
    <row r="125" spans="1:26" ht="55.5" customHeight="1" thickBot="1" x14ac:dyDescent="0.3">
      <c r="A125" s="419">
        <v>67</v>
      </c>
      <c r="B125" s="419"/>
      <c r="C125" s="421" t="s">
        <v>351</v>
      </c>
      <c r="D125" s="423" t="s">
        <v>109</v>
      </c>
      <c r="E125" s="425">
        <v>53</v>
      </c>
      <c r="F125" s="234" t="s">
        <v>313</v>
      </c>
      <c r="G125" s="234" t="s">
        <v>326</v>
      </c>
      <c r="H125" s="231" t="s">
        <v>320</v>
      </c>
      <c r="I125" s="231" t="s">
        <v>80</v>
      </c>
      <c r="J125" s="232">
        <v>40</v>
      </c>
      <c r="K125" s="427">
        <f>AVERAGE(J125:J131)</f>
        <v>66.254285714285714</v>
      </c>
      <c r="L125" s="470">
        <f>K125*1.25</f>
        <v>82.81785714285715</v>
      </c>
      <c r="M125" s="470">
        <f>K125*0.75</f>
        <v>49.690714285714286</v>
      </c>
      <c r="N125" s="54" t="str">
        <f>IF(J125&gt;L$125,"EXCESSIVAMENTE ELEVADO",IF(J125&lt;M$125,"INEXEQUÍVEL","VÁLIDO"))</f>
        <v>INEXEQUÍVEL</v>
      </c>
      <c r="O125" s="355">
        <f>J125/K$100</f>
        <v>0.58562703923701154</v>
      </c>
      <c r="P125" s="353" t="s">
        <v>61</v>
      </c>
      <c r="Q125" s="403">
        <f>TRUNC(AVERAGE(J126:J130),2)</f>
        <v>67.37</v>
      </c>
      <c r="R125" s="403">
        <f>Q125*E125</f>
        <v>3570.61</v>
      </c>
    </row>
    <row r="126" spans="1:26" ht="55.5" customHeight="1" x14ac:dyDescent="0.25">
      <c r="A126" s="420"/>
      <c r="B126" s="420"/>
      <c r="C126" s="422"/>
      <c r="D126" s="424"/>
      <c r="E126" s="426"/>
      <c r="F126" s="249" t="s">
        <v>341</v>
      </c>
      <c r="G126" s="220" t="s">
        <v>339</v>
      </c>
      <c r="H126" s="220" t="s">
        <v>343</v>
      </c>
      <c r="I126" s="220" t="s">
        <v>79</v>
      </c>
      <c r="J126" s="226">
        <v>61.08</v>
      </c>
      <c r="K126" s="428"/>
      <c r="L126" s="471"/>
      <c r="M126" s="471"/>
      <c r="N126" s="54" t="str">
        <f t="shared" ref="N126:N130" si="14">IF(J126&gt;L$125,"EXCESSIVAMENTE ELEVADO",IF(J126&lt;M$125,"INEXEQUÍVEL","VÁLIDO"))</f>
        <v>VÁLIDO</v>
      </c>
      <c r="O126" s="52"/>
      <c r="P126" s="55"/>
      <c r="Q126" s="404"/>
      <c r="R126" s="404"/>
      <c r="T126" s="472" t="s">
        <v>62</v>
      </c>
      <c r="U126" s="473"/>
      <c r="V126" s="473"/>
      <c r="W126" s="473"/>
      <c r="X126" s="474"/>
      <c r="Y126" s="468" t="s">
        <v>66</v>
      </c>
      <c r="Z126" s="469"/>
    </row>
    <row r="127" spans="1:26" ht="55.5" customHeight="1" x14ac:dyDescent="0.25">
      <c r="A127" s="420"/>
      <c r="B127" s="420"/>
      <c r="C127" s="422"/>
      <c r="D127" s="424"/>
      <c r="E127" s="426"/>
      <c r="F127" s="219" t="s">
        <v>306</v>
      </c>
      <c r="G127" s="222" t="s">
        <v>307</v>
      </c>
      <c r="H127" s="220" t="s">
        <v>315</v>
      </c>
      <c r="I127" s="220" t="s">
        <v>79</v>
      </c>
      <c r="J127" s="226">
        <v>65.73</v>
      </c>
      <c r="K127" s="428"/>
      <c r="L127" s="471"/>
      <c r="M127" s="471"/>
      <c r="N127" s="54" t="str">
        <f t="shared" si="14"/>
        <v>VÁLIDO</v>
      </c>
      <c r="O127" s="52"/>
      <c r="P127" s="55"/>
      <c r="Q127" s="404"/>
      <c r="R127" s="404"/>
      <c r="T127" s="61" t="s">
        <v>4</v>
      </c>
      <c r="U127" s="62" t="s">
        <v>63</v>
      </c>
      <c r="V127" s="63" t="s">
        <v>75</v>
      </c>
      <c r="W127" s="62" t="s">
        <v>65</v>
      </c>
      <c r="X127" s="64" t="s">
        <v>15</v>
      </c>
      <c r="Y127" s="65">
        <v>0.25</v>
      </c>
      <c r="Z127" s="66">
        <v>0.75</v>
      </c>
    </row>
    <row r="128" spans="1:26" ht="55.5" customHeight="1" thickBot="1" x14ac:dyDescent="0.3">
      <c r="A128" s="420"/>
      <c r="B128" s="420"/>
      <c r="C128" s="422"/>
      <c r="D128" s="424"/>
      <c r="E128" s="426"/>
      <c r="F128" s="249" t="s">
        <v>338</v>
      </c>
      <c r="G128" s="220" t="s">
        <v>339</v>
      </c>
      <c r="H128" s="220" t="s">
        <v>342</v>
      </c>
      <c r="I128" s="220" t="s">
        <v>80</v>
      </c>
      <c r="J128" s="226">
        <v>65.5</v>
      </c>
      <c r="K128" s="428"/>
      <c r="L128" s="471"/>
      <c r="M128" s="471"/>
      <c r="N128" s="54" t="str">
        <f t="shared" si="14"/>
        <v>VÁLIDO</v>
      </c>
      <c r="O128" s="52"/>
      <c r="P128" s="55"/>
      <c r="Q128" s="404"/>
      <c r="R128" s="404"/>
      <c r="T128" s="67">
        <f>AVERAGE(J126:J130)</f>
        <v>67.376000000000005</v>
      </c>
      <c r="U128" s="68">
        <f>_xlfn.STDEV.S(J126:J130)</f>
        <v>5.2155373644524872</v>
      </c>
      <c r="V128" s="69">
        <f>(U128/T128)*100</f>
        <v>7.7409424193369851</v>
      </c>
      <c r="W128" s="70" t="str">
        <f>IF(V128&gt;25,"Mediana","Média")</f>
        <v>Média</v>
      </c>
      <c r="X128" s="71">
        <f>MIN(J126:J130)</f>
        <v>61.08</v>
      </c>
      <c r="Y128" s="72" t="s">
        <v>70</v>
      </c>
      <c r="Z128" s="73" t="s">
        <v>71</v>
      </c>
    </row>
    <row r="129" spans="1:26" ht="55.5" customHeight="1" x14ac:dyDescent="0.25">
      <c r="A129" s="420"/>
      <c r="B129" s="420"/>
      <c r="C129" s="422"/>
      <c r="D129" s="424"/>
      <c r="E129" s="426"/>
      <c r="F129" s="220" t="s">
        <v>310</v>
      </c>
      <c r="G129" s="222" t="s">
        <v>83</v>
      </c>
      <c r="H129" s="220" t="s">
        <v>317</v>
      </c>
      <c r="I129" s="220" t="s">
        <v>79</v>
      </c>
      <c r="J129" s="226">
        <v>69.569999999999993</v>
      </c>
      <c r="K129" s="428"/>
      <c r="L129" s="471"/>
      <c r="M129" s="471"/>
      <c r="N129" s="54" t="str">
        <f t="shared" si="14"/>
        <v>VÁLIDO</v>
      </c>
      <c r="O129" s="52"/>
      <c r="P129" s="55"/>
      <c r="Q129" s="404"/>
      <c r="R129" s="404"/>
    </row>
    <row r="130" spans="1:26" ht="55.5" customHeight="1" x14ac:dyDescent="0.25">
      <c r="A130" s="420"/>
      <c r="B130" s="420"/>
      <c r="C130" s="422"/>
      <c r="D130" s="424"/>
      <c r="E130" s="426"/>
      <c r="F130" s="218" t="s">
        <v>322</v>
      </c>
      <c r="G130" s="220" t="s">
        <v>83</v>
      </c>
      <c r="H130" s="220" t="s">
        <v>314</v>
      </c>
      <c r="I130" s="220" t="s">
        <v>79</v>
      </c>
      <c r="J130" s="226">
        <v>75</v>
      </c>
      <c r="K130" s="428"/>
      <c r="L130" s="471"/>
      <c r="M130" s="471"/>
      <c r="N130" s="54" t="str">
        <f t="shared" si="14"/>
        <v>VÁLIDO</v>
      </c>
      <c r="O130" s="52"/>
      <c r="P130" s="55"/>
      <c r="Q130" s="404"/>
      <c r="R130" s="404"/>
    </row>
    <row r="131" spans="1:26" ht="55.5" customHeight="1" thickBot="1" x14ac:dyDescent="0.3">
      <c r="A131" s="420"/>
      <c r="B131" s="420"/>
      <c r="C131" s="422"/>
      <c r="D131" s="424"/>
      <c r="E131" s="426"/>
      <c r="F131" s="230" t="s">
        <v>328</v>
      </c>
      <c r="G131" s="224" t="s">
        <v>83</v>
      </c>
      <c r="H131" s="224" t="s">
        <v>319</v>
      </c>
      <c r="I131" s="224" t="s">
        <v>80</v>
      </c>
      <c r="J131" s="227">
        <v>86.9</v>
      </c>
      <c r="K131" s="428"/>
      <c r="L131" s="471"/>
      <c r="M131" s="471"/>
      <c r="N131" s="54" t="str">
        <f>IF(J131&gt;L$125,"EXCESSIVAMENTE ELEVADO",IF(J131&lt;M$125,"INEXEQUÍVEL","VÁLIDO"))</f>
        <v>EXCESSIVAMENTE ELEVADO</v>
      </c>
      <c r="O131" s="355">
        <f>(J131-K125)/K125</f>
        <v>0.31161326491008678</v>
      </c>
      <c r="P131" s="370" t="s">
        <v>538</v>
      </c>
      <c r="Q131" s="404"/>
      <c r="R131" s="404"/>
    </row>
    <row r="132" spans="1:26" s="20" customFormat="1" ht="21.75" customHeight="1" thickBot="1" x14ac:dyDescent="0.3">
      <c r="A132" s="84"/>
      <c r="B132" s="85"/>
      <c r="C132" s="85"/>
      <c r="D132" s="85"/>
      <c r="E132" s="85"/>
      <c r="F132" s="85"/>
      <c r="G132" s="85"/>
      <c r="H132" s="85"/>
      <c r="I132" s="85"/>
      <c r="J132" s="85"/>
      <c r="K132" s="85"/>
      <c r="L132" s="85"/>
      <c r="M132" s="85"/>
      <c r="N132" s="85"/>
      <c r="O132" s="85"/>
      <c r="P132" s="85"/>
      <c r="Q132" s="85"/>
      <c r="R132" s="87"/>
      <c r="V132" s="40"/>
    </row>
    <row r="133" spans="1:26" ht="55.5" customHeight="1" x14ac:dyDescent="0.25">
      <c r="A133" s="419">
        <v>68</v>
      </c>
      <c r="B133" s="419"/>
      <c r="C133" s="421" t="s">
        <v>352</v>
      </c>
      <c r="D133" s="423" t="s">
        <v>109</v>
      </c>
      <c r="E133" s="425">
        <v>35</v>
      </c>
      <c r="F133" s="228" t="s">
        <v>353</v>
      </c>
      <c r="G133" s="234" t="s">
        <v>309</v>
      </c>
      <c r="H133" s="234" t="s">
        <v>357</v>
      </c>
      <c r="I133" s="234" t="s">
        <v>80</v>
      </c>
      <c r="J133" s="236">
        <v>40.590000000000003</v>
      </c>
      <c r="K133" s="427">
        <f>AVERAGE(J133:J141)</f>
        <v>66.504444444444445</v>
      </c>
      <c r="L133" s="470">
        <f>K133*1.25</f>
        <v>83.13055555555556</v>
      </c>
      <c r="M133" s="470">
        <f>K133*0.75</f>
        <v>49.87833333333333</v>
      </c>
      <c r="N133" s="54" t="str">
        <f>IF(J133&gt;L$133,"EXCESSIVAMENTE ELEVADO",IF(J133&lt;M$133,"INEXEQUÍVEL","VÁLIDO"))</f>
        <v>INEXEQUÍVEL</v>
      </c>
      <c r="O133" s="355">
        <f>J133/K$100</f>
        <v>0.59426503806575759</v>
      </c>
      <c r="P133" s="353" t="s">
        <v>61</v>
      </c>
      <c r="Q133" s="403">
        <f>TRUNC(AVERAGE(J135:J139),2)</f>
        <v>65.790000000000006</v>
      </c>
      <c r="R133" s="403">
        <f>Q133*E133</f>
        <v>2302.65</v>
      </c>
    </row>
    <row r="134" spans="1:26" ht="55.5" customHeight="1" thickBot="1" x14ac:dyDescent="0.3">
      <c r="A134" s="420"/>
      <c r="B134" s="420"/>
      <c r="C134" s="422"/>
      <c r="D134" s="424"/>
      <c r="E134" s="426"/>
      <c r="F134" s="220" t="s">
        <v>354</v>
      </c>
      <c r="G134" s="220" t="s">
        <v>326</v>
      </c>
      <c r="H134" s="220" t="s">
        <v>320</v>
      </c>
      <c r="I134" s="220" t="s">
        <v>80</v>
      </c>
      <c r="J134" s="226">
        <v>40</v>
      </c>
      <c r="K134" s="428"/>
      <c r="L134" s="471"/>
      <c r="M134" s="471"/>
      <c r="N134" s="54" t="str">
        <f t="shared" ref="N134:N141" si="15">IF(J134&gt;L$133,"EXCESSIVAMENTE ELEVADO",IF(J134&lt;M$133,"INEXEQUÍVEL","VÁLIDO"))</f>
        <v>INEXEQUÍVEL</v>
      </c>
      <c r="O134" s="355">
        <f>J134/K133</f>
        <v>0.60146356133257595</v>
      </c>
      <c r="P134" s="353" t="s">
        <v>61</v>
      </c>
      <c r="Q134" s="404"/>
      <c r="R134" s="404"/>
    </row>
    <row r="135" spans="1:26" ht="55.5" customHeight="1" x14ac:dyDescent="0.25">
      <c r="A135" s="420"/>
      <c r="B135" s="420"/>
      <c r="C135" s="422"/>
      <c r="D135" s="424"/>
      <c r="E135" s="426"/>
      <c r="F135" s="219" t="s">
        <v>306</v>
      </c>
      <c r="G135" s="220" t="s">
        <v>307</v>
      </c>
      <c r="H135" s="220" t="s">
        <v>315</v>
      </c>
      <c r="I135" s="220" t="s">
        <v>79</v>
      </c>
      <c r="J135" s="226">
        <v>61.28</v>
      </c>
      <c r="K135" s="428"/>
      <c r="L135" s="471"/>
      <c r="M135" s="471"/>
      <c r="N135" s="54" t="str">
        <f t="shared" si="15"/>
        <v>VÁLIDO</v>
      </c>
      <c r="O135" s="52"/>
      <c r="P135" s="55"/>
      <c r="Q135" s="404"/>
      <c r="R135" s="404"/>
      <c r="T135" s="472" t="s">
        <v>62</v>
      </c>
      <c r="U135" s="473"/>
      <c r="V135" s="473"/>
      <c r="W135" s="473"/>
      <c r="X135" s="474"/>
      <c r="Y135" s="468" t="s">
        <v>66</v>
      </c>
      <c r="Z135" s="469"/>
    </row>
    <row r="136" spans="1:26" ht="72.75" customHeight="1" x14ac:dyDescent="0.25">
      <c r="A136" s="420"/>
      <c r="B136" s="420"/>
      <c r="C136" s="422"/>
      <c r="D136" s="424"/>
      <c r="E136" s="426"/>
      <c r="F136" s="249" t="s">
        <v>341</v>
      </c>
      <c r="G136" s="220" t="s">
        <v>339</v>
      </c>
      <c r="H136" s="220" t="s">
        <v>343</v>
      </c>
      <c r="I136" s="220" t="s">
        <v>79</v>
      </c>
      <c r="J136" s="226">
        <v>63.94</v>
      </c>
      <c r="K136" s="428"/>
      <c r="L136" s="471"/>
      <c r="M136" s="471"/>
      <c r="N136" s="54" t="str">
        <f t="shared" si="15"/>
        <v>VÁLIDO</v>
      </c>
      <c r="O136" s="52"/>
      <c r="P136" s="55"/>
      <c r="Q136" s="404"/>
      <c r="R136" s="404"/>
      <c r="T136" s="61" t="s">
        <v>4</v>
      </c>
      <c r="U136" s="62" t="s">
        <v>63</v>
      </c>
      <c r="V136" s="63" t="s">
        <v>75</v>
      </c>
      <c r="W136" s="62" t="s">
        <v>65</v>
      </c>
      <c r="X136" s="64" t="s">
        <v>15</v>
      </c>
      <c r="Y136" s="65">
        <v>0.25</v>
      </c>
      <c r="Z136" s="66">
        <v>0.75</v>
      </c>
    </row>
    <row r="137" spans="1:26" ht="55.5" customHeight="1" thickBot="1" x14ac:dyDescent="0.3">
      <c r="A137" s="420"/>
      <c r="B137" s="420"/>
      <c r="C137" s="422"/>
      <c r="D137" s="424"/>
      <c r="E137" s="426"/>
      <c r="F137" s="249" t="s">
        <v>338</v>
      </c>
      <c r="G137" s="220" t="s">
        <v>339</v>
      </c>
      <c r="H137" s="220" t="s">
        <v>342</v>
      </c>
      <c r="I137" s="220" t="s">
        <v>80</v>
      </c>
      <c r="J137" s="226">
        <v>65.5</v>
      </c>
      <c r="K137" s="428"/>
      <c r="L137" s="471"/>
      <c r="M137" s="471"/>
      <c r="N137" s="54" t="str">
        <f t="shared" si="15"/>
        <v>VÁLIDO</v>
      </c>
      <c r="O137" s="52"/>
      <c r="P137" s="55"/>
      <c r="Q137" s="404"/>
      <c r="R137" s="404"/>
      <c r="T137" s="67">
        <f>AVERAGE(J135:J139)</f>
        <v>65.789999999999992</v>
      </c>
      <c r="U137" s="68">
        <f>_xlfn.STDEV.S(J135:J139)</f>
        <v>4.5323283199697721</v>
      </c>
      <c r="V137" s="69">
        <f>(U137/T137)*100</f>
        <v>6.8890839336825858</v>
      </c>
      <c r="W137" s="70" t="str">
        <f>IF(V137&gt;25,"Mediana","Média")</f>
        <v>Média</v>
      </c>
      <c r="X137" s="71">
        <f>MIN(J135:J139)</f>
        <v>61.28</v>
      </c>
      <c r="Y137" s="72" t="s">
        <v>70</v>
      </c>
      <c r="Z137" s="73" t="s">
        <v>71</v>
      </c>
    </row>
    <row r="138" spans="1:26" ht="55.5" customHeight="1" x14ac:dyDescent="0.25">
      <c r="A138" s="420"/>
      <c r="B138" s="420"/>
      <c r="C138" s="422"/>
      <c r="D138" s="424"/>
      <c r="E138" s="426"/>
      <c r="F138" s="220" t="s">
        <v>355</v>
      </c>
      <c r="G138" s="222" t="s">
        <v>83</v>
      </c>
      <c r="H138" s="220" t="s">
        <v>317</v>
      </c>
      <c r="I138" s="220" t="s">
        <v>79</v>
      </c>
      <c r="J138" s="226">
        <v>64.86</v>
      </c>
      <c r="K138" s="428"/>
      <c r="L138" s="471"/>
      <c r="M138" s="471"/>
      <c r="N138" s="54" t="str">
        <f t="shared" si="15"/>
        <v>VÁLIDO</v>
      </c>
      <c r="O138" s="52"/>
      <c r="P138" s="55"/>
      <c r="Q138" s="404"/>
      <c r="R138" s="404"/>
    </row>
    <row r="139" spans="1:26" ht="55.5" customHeight="1" x14ac:dyDescent="0.25">
      <c r="A139" s="420"/>
      <c r="B139" s="420"/>
      <c r="C139" s="422"/>
      <c r="D139" s="424"/>
      <c r="E139" s="426"/>
      <c r="F139" s="219" t="s">
        <v>330</v>
      </c>
      <c r="G139" s="220" t="s">
        <v>309</v>
      </c>
      <c r="H139" s="220" t="s">
        <v>344</v>
      </c>
      <c r="I139" s="220" t="s">
        <v>80</v>
      </c>
      <c r="J139" s="226">
        <v>73.37</v>
      </c>
      <c r="K139" s="428"/>
      <c r="L139" s="471"/>
      <c r="M139" s="471"/>
      <c r="N139" s="54" t="str">
        <f t="shared" si="15"/>
        <v>VÁLIDO</v>
      </c>
      <c r="O139" s="52"/>
      <c r="P139" s="55"/>
      <c r="Q139" s="404"/>
      <c r="R139" s="404"/>
    </row>
    <row r="140" spans="1:26" ht="55.5" customHeight="1" x14ac:dyDescent="0.25">
      <c r="A140" s="420"/>
      <c r="B140" s="420"/>
      <c r="C140" s="422"/>
      <c r="D140" s="424"/>
      <c r="E140" s="426"/>
      <c r="F140" s="222" t="s">
        <v>322</v>
      </c>
      <c r="G140" s="222" t="s">
        <v>83</v>
      </c>
      <c r="H140" s="222" t="s">
        <v>314</v>
      </c>
      <c r="I140" s="222" t="s">
        <v>79</v>
      </c>
      <c r="J140" s="238">
        <v>85</v>
      </c>
      <c r="K140" s="428"/>
      <c r="L140" s="471"/>
      <c r="M140" s="471"/>
      <c r="N140" s="54" t="str">
        <f t="shared" si="15"/>
        <v>EXCESSIVAMENTE ELEVADO</v>
      </c>
      <c r="O140" s="355">
        <f>(J140-K133)/K133</f>
        <v>0.27811006783172387</v>
      </c>
      <c r="P140" s="370" t="s">
        <v>538</v>
      </c>
      <c r="Q140" s="404"/>
      <c r="R140" s="404"/>
    </row>
    <row r="141" spans="1:26" ht="55.5" customHeight="1" thickBot="1" x14ac:dyDescent="0.3">
      <c r="A141" s="420"/>
      <c r="B141" s="420"/>
      <c r="C141" s="422"/>
      <c r="D141" s="424"/>
      <c r="E141" s="426"/>
      <c r="F141" s="224" t="s">
        <v>356</v>
      </c>
      <c r="G141" s="225" t="s">
        <v>83</v>
      </c>
      <c r="H141" s="224" t="s">
        <v>319</v>
      </c>
      <c r="I141" s="224" t="s">
        <v>80</v>
      </c>
      <c r="J141" s="227">
        <v>104</v>
      </c>
      <c r="K141" s="428"/>
      <c r="L141" s="471"/>
      <c r="M141" s="471"/>
      <c r="N141" s="54" t="str">
        <f t="shared" si="15"/>
        <v>EXCESSIVAMENTE ELEVADO</v>
      </c>
      <c r="O141" s="355">
        <f>(J141-K133)/K133</f>
        <v>0.56380525946469739</v>
      </c>
      <c r="P141" s="370" t="s">
        <v>538</v>
      </c>
      <c r="Q141" s="404"/>
      <c r="R141" s="404"/>
    </row>
    <row r="142" spans="1:26" s="20" customFormat="1" ht="21.75" customHeight="1" thickBot="1" x14ac:dyDescent="0.3">
      <c r="A142" s="84"/>
      <c r="B142" s="85"/>
      <c r="C142" s="85"/>
      <c r="D142" s="85"/>
      <c r="E142" s="85"/>
      <c r="F142" s="85"/>
      <c r="G142" s="85"/>
      <c r="H142" s="85"/>
      <c r="I142" s="85"/>
      <c r="J142" s="85"/>
      <c r="K142" s="85"/>
      <c r="L142" s="85"/>
      <c r="M142" s="85"/>
      <c r="N142" s="85"/>
      <c r="O142" s="85"/>
      <c r="P142" s="85"/>
      <c r="Q142" s="85"/>
      <c r="R142" s="87"/>
      <c r="V142" s="40"/>
    </row>
    <row r="143" spans="1:26" ht="55.5" customHeight="1" thickBot="1" x14ac:dyDescent="0.3">
      <c r="A143" s="419">
        <v>69</v>
      </c>
      <c r="B143" s="419"/>
      <c r="C143" s="421" t="s">
        <v>358</v>
      </c>
      <c r="D143" s="423" t="s">
        <v>109</v>
      </c>
      <c r="E143" s="425">
        <v>72</v>
      </c>
      <c r="F143" s="253" t="s">
        <v>354</v>
      </c>
      <c r="G143" s="231" t="s">
        <v>326</v>
      </c>
      <c r="H143" s="231" t="s">
        <v>320</v>
      </c>
      <c r="I143" s="231" t="s">
        <v>80</v>
      </c>
      <c r="J143" s="232">
        <v>18</v>
      </c>
      <c r="K143" s="427">
        <f>AVERAGE(J143:J148)</f>
        <v>33.951666666666668</v>
      </c>
      <c r="L143" s="470">
        <f>K143*1.25</f>
        <v>42.439583333333331</v>
      </c>
      <c r="M143" s="470">
        <f>K143*0.75</f>
        <v>25.463750000000001</v>
      </c>
      <c r="N143" s="54" t="str">
        <f>IF(J143&gt;L$143,"EXCESSIVAMENTE ELEVADO",IF(J143&lt;M$143,"INEXEQUÍVEL","VÁLIDO"))</f>
        <v>INEXEQUÍVEL</v>
      </c>
      <c r="O143" s="355">
        <f>J143/K$100</f>
        <v>0.26353216765665521</v>
      </c>
      <c r="P143" s="353" t="s">
        <v>61</v>
      </c>
      <c r="Q143" s="403">
        <f>TRUNC(AVERAGE(J144:J147),2)</f>
        <v>34.299999999999997</v>
      </c>
      <c r="R143" s="403">
        <f>Q143*E143</f>
        <v>2469.6</v>
      </c>
    </row>
    <row r="144" spans="1:26" ht="55.5" customHeight="1" x14ac:dyDescent="0.25">
      <c r="A144" s="420"/>
      <c r="B144" s="420"/>
      <c r="C144" s="422"/>
      <c r="D144" s="424"/>
      <c r="E144" s="426"/>
      <c r="F144" s="219" t="s">
        <v>306</v>
      </c>
      <c r="G144" s="222" t="s">
        <v>307</v>
      </c>
      <c r="H144" s="220" t="s">
        <v>315</v>
      </c>
      <c r="I144" s="220" t="s">
        <v>79</v>
      </c>
      <c r="J144" s="226">
        <v>29.77</v>
      </c>
      <c r="K144" s="428"/>
      <c r="L144" s="471"/>
      <c r="M144" s="471"/>
      <c r="N144" s="54" t="str">
        <f t="shared" ref="N144:N148" si="16">IF(J144&gt;L$143,"EXCESSIVAMENTE ELEVADO",IF(J144&lt;M$143,"INEXEQUÍVEL","VÁLIDO"))</f>
        <v>VÁLIDO</v>
      </c>
      <c r="O144" s="52"/>
      <c r="P144" s="55"/>
      <c r="Q144" s="404"/>
      <c r="R144" s="404"/>
      <c r="T144" s="472" t="s">
        <v>62</v>
      </c>
      <c r="U144" s="473"/>
      <c r="V144" s="473"/>
      <c r="W144" s="473"/>
      <c r="X144" s="474"/>
      <c r="Y144" s="468" t="s">
        <v>66</v>
      </c>
      <c r="Z144" s="469"/>
    </row>
    <row r="145" spans="1:26" ht="55.5" customHeight="1" x14ac:dyDescent="0.25">
      <c r="A145" s="420"/>
      <c r="B145" s="420"/>
      <c r="C145" s="422"/>
      <c r="D145" s="424"/>
      <c r="E145" s="426"/>
      <c r="F145" s="220" t="s">
        <v>355</v>
      </c>
      <c r="G145" s="222" t="s">
        <v>83</v>
      </c>
      <c r="H145" s="220" t="s">
        <v>317</v>
      </c>
      <c r="I145" s="220" t="s">
        <v>79</v>
      </c>
      <c r="J145" s="226">
        <v>31.51</v>
      </c>
      <c r="K145" s="428"/>
      <c r="L145" s="471"/>
      <c r="M145" s="471"/>
      <c r="N145" s="54" t="str">
        <f t="shared" si="16"/>
        <v>VÁLIDO</v>
      </c>
      <c r="O145" s="52"/>
      <c r="P145" s="55"/>
      <c r="Q145" s="404"/>
      <c r="R145" s="404"/>
      <c r="T145" s="61" t="s">
        <v>4</v>
      </c>
      <c r="U145" s="62" t="s">
        <v>63</v>
      </c>
      <c r="V145" s="63" t="s">
        <v>75</v>
      </c>
      <c r="W145" s="62" t="s">
        <v>65</v>
      </c>
      <c r="X145" s="64" t="s">
        <v>15</v>
      </c>
      <c r="Y145" s="65">
        <v>0.25</v>
      </c>
      <c r="Z145" s="66">
        <v>0.75</v>
      </c>
    </row>
    <row r="146" spans="1:26" ht="55.5" customHeight="1" thickBot="1" x14ac:dyDescent="0.3">
      <c r="A146" s="420"/>
      <c r="B146" s="420"/>
      <c r="C146" s="422"/>
      <c r="D146" s="424"/>
      <c r="E146" s="426"/>
      <c r="F146" s="249" t="s">
        <v>359</v>
      </c>
      <c r="G146" s="220" t="s">
        <v>339</v>
      </c>
      <c r="H146" s="220" t="s">
        <v>360</v>
      </c>
      <c r="I146" s="220" t="s">
        <v>80</v>
      </c>
      <c r="J146" s="226">
        <v>34.93</v>
      </c>
      <c r="K146" s="428"/>
      <c r="L146" s="471"/>
      <c r="M146" s="471"/>
      <c r="N146" s="54" t="str">
        <f t="shared" si="16"/>
        <v>VÁLIDO</v>
      </c>
      <c r="O146" s="52"/>
      <c r="P146" s="55"/>
      <c r="Q146" s="404"/>
      <c r="R146" s="404"/>
      <c r="T146" s="67">
        <f>AVERAGE(J144:J147)</f>
        <v>34.302500000000002</v>
      </c>
      <c r="U146" s="68">
        <f>_xlfn.STDEV.S(J144:J147)</f>
        <v>4.9528400943296891</v>
      </c>
      <c r="V146" s="69">
        <f>(U146/T146)*100</f>
        <v>14.438714654412035</v>
      </c>
      <c r="W146" s="70" t="str">
        <f>IF(V146&gt;25,"Mediana","Média")</f>
        <v>Média</v>
      </c>
      <c r="X146" s="71">
        <f>MIN(J144:J147)</f>
        <v>29.77</v>
      </c>
      <c r="Y146" s="72" t="s">
        <v>70</v>
      </c>
      <c r="Z146" s="73" t="s">
        <v>71</v>
      </c>
    </row>
    <row r="147" spans="1:26" ht="43.9" customHeight="1" x14ac:dyDescent="0.25">
      <c r="A147" s="420"/>
      <c r="B147" s="420"/>
      <c r="C147" s="422"/>
      <c r="D147" s="424"/>
      <c r="E147" s="426"/>
      <c r="F147" s="254" t="s">
        <v>356</v>
      </c>
      <c r="G147" s="218" t="s">
        <v>83</v>
      </c>
      <c r="H147" s="218" t="s">
        <v>319</v>
      </c>
      <c r="I147" s="218" t="s">
        <v>80</v>
      </c>
      <c r="J147" s="233">
        <v>41</v>
      </c>
      <c r="K147" s="428"/>
      <c r="L147" s="471"/>
      <c r="M147" s="471"/>
      <c r="N147" s="54" t="str">
        <f t="shared" si="16"/>
        <v>VÁLIDO</v>
      </c>
      <c r="O147" s="83"/>
      <c r="P147" s="82"/>
      <c r="Q147" s="404"/>
      <c r="R147" s="404"/>
    </row>
    <row r="148" spans="1:26" ht="69" customHeight="1" thickBot="1" x14ac:dyDescent="0.3">
      <c r="A148" s="420"/>
      <c r="B148" s="420"/>
      <c r="C148" s="422"/>
      <c r="D148" s="424"/>
      <c r="E148" s="426"/>
      <c r="F148" s="224" t="s">
        <v>322</v>
      </c>
      <c r="G148" s="224" t="s">
        <v>83</v>
      </c>
      <c r="H148" s="224" t="s">
        <v>314</v>
      </c>
      <c r="I148" s="224" t="s">
        <v>79</v>
      </c>
      <c r="J148" s="227">
        <v>48.5</v>
      </c>
      <c r="K148" s="428"/>
      <c r="L148" s="471"/>
      <c r="M148" s="471"/>
      <c r="N148" s="54" t="str">
        <f t="shared" si="16"/>
        <v>EXCESSIVAMENTE ELEVADO</v>
      </c>
      <c r="O148" s="288">
        <f>(J148-K143)/K143</f>
        <v>0.42850130086888216</v>
      </c>
      <c r="P148" s="370" t="s">
        <v>538</v>
      </c>
      <c r="Q148" s="404"/>
      <c r="R148" s="404"/>
      <c r="T148" s="477"/>
      <c r="U148" s="477"/>
      <c r="V148" s="477"/>
      <c r="W148" s="477"/>
      <c r="X148" s="477"/>
      <c r="Y148" s="476"/>
      <c r="Z148" s="476"/>
    </row>
    <row r="149" spans="1:26" s="20" customFormat="1" ht="21.75" customHeight="1" thickBot="1" x14ac:dyDescent="0.3">
      <c r="A149" s="84"/>
      <c r="B149" s="85"/>
      <c r="C149" s="85"/>
      <c r="D149" s="85"/>
      <c r="E149" s="85"/>
      <c r="F149" s="85"/>
      <c r="G149" s="85"/>
      <c r="H149" s="85"/>
      <c r="I149" s="85"/>
      <c r="J149" s="85"/>
      <c r="K149" s="85"/>
      <c r="L149" s="85"/>
      <c r="M149" s="85"/>
      <c r="N149" s="85"/>
      <c r="O149" s="85"/>
      <c r="P149" s="85"/>
      <c r="Q149" s="85"/>
      <c r="R149" s="87"/>
      <c r="V149" s="40"/>
    </row>
    <row r="150" spans="1:26" ht="55.5" customHeight="1" thickBot="1" x14ac:dyDescent="0.3">
      <c r="A150" s="419">
        <v>70</v>
      </c>
      <c r="B150" s="419"/>
      <c r="C150" s="421" t="s">
        <v>361</v>
      </c>
      <c r="D150" s="423" t="s">
        <v>109</v>
      </c>
      <c r="E150" s="425">
        <v>182</v>
      </c>
      <c r="F150" s="228" t="s">
        <v>306</v>
      </c>
      <c r="G150" s="234" t="s">
        <v>307</v>
      </c>
      <c r="H150" s="231" t="s">
        <v>315</v>
      </c>
      <c r="I150" s="231" t="s">
        <v>79</v>
      </c>
      <c r="J150" s="232">
        <v>28.14</v>
      </c>
      <c r="K150" s="427">
        <f>AVERAGE(J150:J157)</f>
        <v>39.178750000000001</v>
      </c>
      <c r="L150" s="470">
        <f>K150*1.25</f>
        <v>48.973437500000003</v>
      </c>
      <c r="M150" s="470">
        <f>K150*0.75</f>
        <v>29.384062499999999</v>
      </c>
      <c r="N150" s="54" t="str">
        <f>IF(J150&gt;L$150,"EXCESSIVAMENTE ELEVADO",IF(J150&lt;M$150,"INEXEQUÍVEL","VÁLIDO"))</f>
        <v>INEXEQUÍVEL</v>
      </c>
      <c r="O150" s="355">
        <f>J150/K$100</f>
        <v>0.41198862210323767</v>
      </c>
      <c r="P150" s="353" t="s">
        <v>61</v>
      </c>
      <c r="Q150" s="403">
        <f>TRUNC(AVERAGE(J151:J156),2)</f>
        <v>38.65</v>
      </c>
      <c r="R150" s="403">
        <f>Q150*E150</f>
        <v>7034.3</v>
      </c>
    </row>
    <row r="151" spans="1:26" ht="55.5" customHeight="1" x14ac:dyDescent="0.25">
      <c r="A151" s="420"/>
      <c r="B151" s="420"/>
      <c r="C151" s="422"/>
      <c r="D151" s="424"/>
      <c r="E151" s="426"/>
      <c r="F151" s="220" t="s">
        <v>355</v>
      </c>
      <c r="G151" s="218" t="s">
        <v>83</v>
      </c>
      <c r="H151" s="220" t="s">
        <v>317</v>
      </c>
      <c r="I151" s="220" t="s">
        <v>79</v>
      </c>
      <c r="J151" s="226">
        <v>29.78</v>
      </c>
      <c r="K151" s="428"/>
      <c r="L151" s="471"/>
      <c r="M151" s="471"/>
      <c r="N151" s="54" t="str">
        <f t="shared" ref="N151:N157" si="17">IF(J151&gt;L$150,"EXCESSIVAMENTE ELEVADO",IF(J151&lt;M$150,"INEXEQUÍVEL","VÁLIDO"))</f>
        <v>VÁLIDO</v>
      </c>
      <c r="O151" s="52"/>
      <c r="P151" s="55"/>
      <c r="Q151" s="404"/>
      <c r="R151" s="404"/>
      <c r="T151" s="472" t="s">
        <v>62</v>
      </c>
      <c r="U151" s="473"/>
      <c r="V151" s="473"/>
      <c r="W151" s="473"/>
      <c r="X151" s="474"/>
      <c r="Y151" s="468" t="s">
        <v>66</v>
      </c>
      <c r="Z151" s="469"/>
    </row>
    <row r="152" spans="1:26" ht="63.75" customHeight="1" x14ac:dyDescent="0.25">
      <c r="A152" s="420"/>
      <c r="B152" s="420"/>
      <c r="C152" s="422"/>
      <c r="D152" s="424"/>
      <c r="E152" s="426"/>
      <c r="F152" s="219" t="s">
        <v>362</v>
      </c>
      <c r="G152" s="218" t="s">
        <v>339</v>
      </c>
      <c r="H152" s="220" t="s">
        <v>363</v>
      </c>
      <c r="I152" s="220" t="s">
        <v>80</v>
      </c>
      <c r="J152" s="226">
        <v>31.6</v>
      </c>
      <c r="K152" s="428"/>
      <c r="L152" s="471"/>
      <c r="M152" s="471"/>
      <c r="N152" s="54" t="str">
        <f t="shared" si="17"/>
        <v>VÁLIDO</v>
      </c>
      <c r="O152" s="52"/>
      <c r="P152" s="55"/>
      <c r="Q152" s="404"/>
      <c r="R152" s="404"/>
      <c r="T152" s="61" t="s">
        <v>4</v>
      </c>
      <c r="U152" s="62" t="s">
        <v>63</v>
      </c>
      <c r="V152" s="63" t="s">
        <v>75</v>
      </c>
      <c r="W152" s="62" t="s">
        <v>65</v>
      </c>
      <c r="X152" s="64" t="s">
        <v>15</v>
      </c>
      <c r="Y152" s="65">
        <v>0.25</v>
      </c>
      <c r="Z152" s="66">
        <v>0.75</v>
      </c>
    </row>
    <row r="153" spans="1:26" ht="55.5" customHeight="1" thickBot="1" x14ac:dyDescent="0.3">
      <c r="A153" s="420"/>
      <c r="B153" s="420"/>
      <c r="C153" s="422"/>
      <c r="D153" s="424"/>
      <c r="E153" s="426"/>
      <c r="F153" s="241" t="s">
        <v>354</v>
      </c>
      <c r="G153" s="218" t="s">
        <v>83</v>
      </c>
      <c r="H153" s="220" t="s">
        <v>320</v>
      </c>
      <c r="I153" s="220" t="s">
        <v>80</v>
      </c>
      <c r="J153" s="226">
        <v>40</v>
      </c>
      <c r="K153" s="428"/>
      <c r="L153" s="471"/>
      <c r="M153" s="471"/>
      <c r="N153" s="54" t="str">
        <f t="shared" si="17"/>
        <v>VÁLIDO</v>
      </c>
      <c r="O153" s="52"/>
      <c r="P153" s="55"/>
      <c r="Q153" s="404"/>
      <c r="R153" s="404"/>
      <c r="T153" s="67">
        <f>AVERAGE(J151:J156)</f>
        <v>38.651666666666664</v>
      </c>
      <c r="U153" s="68">
        <f>_xlfn.STDEV.S(J151:J156)</f>
        <v>6.4104802212210936</v>
      </c>
      <c r="V153" s="69">
        <f>(U153/T153)*100</f>
        <v>16.585262096212567</v>
      </c>
      <c r="W153" s="70" t="str">
        <f>IF(V153&gt;25,"Mediana","Média")</f>
        <v>Média</v>
      </c>
      <c r="X153" s="71">
        <f>MIN(J151:J156)</f>
        <v>29.78</v>
      </c>
      <c r="Y153" s="72" t="s">
        <v>70</v>
      </c>
      <c r="Z153" s="73" t="s">
        <v>71</v>
      </c>
    </row>
    <row r="154" spans="1:26" ht="55.5" customHeight="1" x14ac:dyDescent="0.25">
      <c r="A154" s="420"/>
      <c r="B154" s="420"/>
      <c r="C154" s="422"/>
      <c r="D154" s="424"/>
      <c r="E154" s="426"/>
      <c r="F154" s="219" t="s">
        <v>330</v>
      </c>
      <c r="G154" s="220" t="s">
        <v>309</v>
      </c>
      <c r="H154" s="220" t="s">
        <v>333</v>
      </c>
      <c r="I154" s="220" t="s">
        <v>79</v>
      </c>
      <c r="J154" s="226">
        <v>42.03</v>
      </c>
      <c r="K154" s="428"/>
      <c r="L154" s="471"/>
      <c r="M154" s="471"/>
      <c r="N154" s="54" t="str">
        <f t="shared" si="17"/>
        <v>VÁLIDO</v>
      </c>
      <c r="O154" s="52"/>
      <c r="P154" s="55"/>
      <c r="Q154" s="404"/>
      <c r="R154" s="404"/>
    </row>
    <row r="155" spans="1:26" ht="55.5" customHeight="1" x14ac:dyDescent="0.25">
      <c r="A155" s="420"/>
      <c r="B155" s="420"/>
      <c r="C155" s="422"/>
      <c r="D155" s="424"/>
      <c r="E155" s="426"/>
      <c r="F155" s="220" t="s">
        <v>322</v>
      </c>
      <c r="G155" s="220" t="s">
        <v>83</v>
      </c>
      <c r="H155" s="220" t="s">
        <v>314</v>
      </c>
      <c r="I155" s="220" t="s">
        <v>79</v>
      </c>
      <c r="J155" s="226">
        <v>43.5</v>
      </c>
      <c r="K155" s="428"/>
      <c r="L155" s="471"/>
      <c r="M155" s="471"/>
      <c r="N155" s="54" t="str">
        <f t="shared" si="17"/>
        <v>VÁLIDO</v>
      </c>
      <c r="O155" s="52"/>
      <c r="P155" s="55"/>
      <c r="Q155" s="404"/>
      <c r="R155" s="404"/>
    </row>
    <row r="156" spans="1:26" ht="55.5" customHeight="1" x14ac:dyDescent="0.25">
      <c r="A156" s="420"/>
      <c r="B156" s="420"/>
      <c r="C156" s="422"/>
      <c r="D156" s="424"/>
      <c r="E156" s="426"/>
      <c r="F156" s="254" t="s">
        <v>356</v>
      </c>
      <c r="G156" s="220" t="s">
        <v>83</v>
      </c>
      <c r="H156" s="220" t="s">
        <v>319</v>
      </c>
      <c r="I156" s="220" t="s">
        <v>80</v>
      </c>
      <c r="J156" s="226">
        <v>45</v>
      </c>
      <c r="K156" s="428"/>
      <c r="L156" s="471"/>
      <c r="M156" s="471"/>
      <c r="N156" s="54" t="str">
        <f t="shared" si="17"/>
        <v>VÁLIDO</v>
      </c>
      <c r="O156" s="52"/>
      <c r="P156" s="55"/>
      <c r="Q156" s="404"/>
      <c r="R156" s="404"/>
    </row>
    <row r="157" spans="1:26" ht="72" customHeight="1" thickBot="1" x14ac:dyDescent="0.3">
      <c r="A157" s="420"/>
      <c r="B157" s="420"/>
      <c r="C157" s="422"/>
      <c r="D157" s="424"/>
      <c r="E157" s="426"/>
      <c r="F157" s="255" t="s">
        <v>341</v>
      </c>
      <c r="G157" s="224" t="s">
        <v>339</v>
      </c>
      <c r="H157" s="224" t="s">
        <v>343</v>
      </c>
      <c r="I157" s="224" t="s">
        <v>79</v>
      </c>
      <c r="J157" s="227">
        <v>53.38</v>
      </c>
      <c r="K157" s="428"/>
      <c r="L157" s="471"/>
      <c r="M157" s="471"/>
      <c r="N157" s="54" t="str">
        <f t="shared" si="17"/>
        <v>EXCESSIVAMENTE ELEVADO</v>
      </c>
      <c r="O157" s="365">
        <f>(J157-K150)/K150</f>
        <v>0.36247327952014807</v>
      </c>
      <c r="P157" s="370" t="s">
        <v>538</v>
      </c>
      <c r="Q157" s="404"/>
      <c r="R157" s="404"/>
    </row>
    <row r="158" spans="1:26" s="20" customFormat="1" ht="21.75" customHeight="1" thickBot="1" x14ac:dyDescent="0.3">
      <c r="A158" s="84"/>
      <c r="B158" s="85"/>
      <c r="C158" s="85"/>
      <c r="D158" s="85"/>
      <c r="E158" s="85"/>
      <c r="F158" s="85"/>
      <c r="G158" s="85"/>
      <c r="H158" s="85"/>
      <c r="I158" s="85"/>
      <c r="J158" s="85"/>
      <c r="K158" s="85"/>
      <c r="L158" s="85"/>
      <c r="M158" s="85"/>
      <c r="N158" s="85"/>
      <c r="O158" s="85"/>
      <c r="P158" s="85"/>
      <c r="Q158" s="85"/>
      <c r="R158" s="87"/>
      <c r="V158" s="40"/>
    </row>
    <row r="159" spans="1:26" ht="55.5" customHeight="1" thickBot="1" x14ac:dyDescent="0.3">
      <c r="A159" s="419">
        <v>71</v>
      </c>
      <c r="B159" s="419"/>
      <c r="C159" s="421" t="s">
        <v>364</v>
      </c>
      <c r="D159" s="423" t="s">
        <v>109</v>
      </c>
      <c r="E159" s="425">
        <v>20</v>
      </c>
      <c r="F159" s="231" t="s">
        <v>354</v>
      </c>
      <c r="G159" s="231" t="s">
        <v>83</v>
      </c>
      <c r="H159" s="231" t="s">
        <v>320</v>
      </c>
      <c r="I159" s="231" t="s">
        <v>80</v>
      </c>
      <c r="J159" s="232">
        <v>40</v>
      </c>
      <c r="K159" s="427">
        <f>AVERAGE(J159:J165)</f>
        <v>61.350000000000009</v>
      </c>
      <c r="L159" s="470">
        <f>K159*1.25</f>
        <v>76.687500000000014</v>
      </c>
      <c r="M159" s="470">
        <f>K159*0.75</f>
        <v>46.012500000000003</v>
      </c>
      <c r="N159" s="54" t="str">
        <f>IF(J159&gt;L$159,"EXCESSIVAMENTE ELEVADO",IF(J159&lt;M$159,"INEXEQUÍVEL","VÁLIDO"))</f>
        <v>INEXEQUÍVEL</v>
      </c>
      <c r="O159" s="355">
        <f>J159/K$100</f>
        <v>0.58562703923701154</v>
      </c>
      <c r="P159" s="353" t="s">
        <v>61</v>
      </c>
      <c r="Q159" s="403">
        <f>TRUNC(AVERAGE(J160:J165),2)</f>
        <v>64.900000000000006</v>
      </c>
      <c r="R159" s="403">
        <f>Q159*E159</f>
        <v>1298</v>
      </c>
    </row>
    <row r="160" spans="1:26" ht="55.5" customHeight="1" x14ac:dyDescent="0.25">
      <c r="A160" s="420"/>
      <c r="B160" s="420"/>
      <c r="C160" s="422"/>
      <c r="D160" s="424"/>
      <c r="E160" s="426"/>
      <c r="F160" s="249" t="s">
        <v>338</v>
      </c>
      <c r="G160" s="220" t="s">
        <v>339</v>
      </c>
      <c r="H160" s="220" t="s">
        <v>342</v>
      </c>
      <c r="I160" s="220" t="s">
        <v>80</v>
      </c>
      <c r="J160" s="226">
        <v>52.16</v>
      </c>
      <c r="K160" s="428"/>
      <c r="L160" s="471"/>
      <c r="M160" s="471"/>
      <c r="N160" s="54" t="str">
        <f t="shared" ref="N160:N165" si="18">IF(J160&gt;L$159,"EXCESSIVAMENTE ELEVADO",IF(J160&lt;M$159,"INEXEQUÍVEL","VÁLIDO"))</f>
        <v>VÁLIDO</v>
      </c>
      <c r="O160" s="52"/>
      <c r="P160" s="55"/>
      <c r="Q160" s="404"/>
      <c r="R160" s="404"/>
      <c r="T160" s="472" t="s">
        <v>62</v>
      </c>
      <c r="U160" s="473"/>
      <c r="V160" s="473"/>
      <c r="W160" s="473"/>
      <c r="X160" s="474"/>
      <c r="Y160" s="468" t="s">
        <v>66</v>
      </c>
      <c r="Z160" s="469"/>
    </row>
    <row r="161" spans="1:26" ht="68.25" customHeight="1" x14ac:dyDescent="0.25">
      <c r="A161" s="420"/>
      <c r="B161" s="420"/>
      <c r="C161" s="422"/>
      <c r="D161" s="424"/>
      <c r="E161" s="426"/>
      <c r="F161" s="249" t="s">
        <v>341</v>
      </c>
      <c r="G161" s="222" t="s">
        <v>339</v>
      </c>
      <c r="H161" s="220" t="s">
        <v>343</v>
      </c>
      <c r="I161" s="220" t="s">
        <v>79</v>
      </c>
      <c r="J161" s="226">
        <v>56.84</v>
      </c>
      <c r="K161" s="428"/>
      <c r="L161" s="471"/>
      <c r="M161" s="471"/>
      <c r="N161" s="54" t="str">
        <f t="shared" si="18"/>
        <v>VÁLIDO</v>
      </c>
      <c r="O161" s="52"/>
      <c r="P161" s="55"/>
      <c r="Q161" s="404"/>
      <c r="R161" s="404"/>
      <c r="T161" s="61" t="s">
        <v>4</v>
      </c>
      <c r="U161" s="62" t="s">
        <v>63</v>
      </c>
      <c r="V161" s="63" t="s">
        <v>75</v>
      </c>
      <c r="W161" s="62" t="s">
        <v>65</v>
      </c>
      <c r="X161" s="64" t="s">
        <v>15</v>
      </c>
      <c r="Y161" s="65">
        <v>0.25</v>
      </c>
      <c r="Z161" s="66">
        <v>0.75</v>
      </c>
    </row>
    <row r="162" spans="1:26" ht="55.5" customHeight="1" thickBot="1" x14ac:dyDescent="0.3">
      <c r="A162" s="420"/>
      <c r="B162" s="420"/>
      <c r="C162" s="422"/>
      <c r="D162" s="424"/>
      <c r="E162" s="426"/>
      <c r="F162" s="219" t="s">
        <v>306</v>
      </c>
      <c r="G162" s="256" t="s">
        <v>307</v>
      </c>
      <c r="H162" s="220" t="s">
        <v>315</v>
      </c>
      <c r="I162" s="220" t="s">
        <v>79</v>
      </c>
      <c r="J162" s="226">
        <v>68.23</v>
      </c>
      <c r="K162" s="428"/>
      <c r="L162" s="471"/>
      <c r="M162" s="471"/>
      <c r="N162" s="54" t="str">
        <f t="shared" si="18"/>
        <v>VÁLIDO</v>
      </c>
      <c r="O162" s="52"/>
      <c r="P162" s="55"/>
      <c r="Q162" s="404"/>
      <c r="R162" s="404"/>
      <c r="T162" s="67">
        <f>AVERAGE(J160:J165)</f>
        <v>64.908333333333346</v>
      </c>
      <c r="U162" s="68">
        <f>_xlfn.STDEV.S(J160:J165)</f>
        <v>8.3181979218256732</v>
      </c>
      <c r="V162" s="69">
        <f>(U162/T162)*100</f>
        <v>12.815300431622553</v>
      </c>
      <c r="W162" s="70" t="str">
        <f>IF(V162&gt;25,"Mediana","Média")</f>
        <v>Média</v>
      </c>
      <c r="X162" s="71">
        <f>MIN(J160:J165)</f>
        <v>52.16</v>
      </c>
      <c r="Y162" s="72" t="s">
        <v>70</v>
      </c>
      <c r="Z162" s="73" t="s">
        <v>71</v>
      </c>
    </row>
    <row r="163" spans="1:26" ht="55.5" customHeight="1" x14ac:dyDescent="0.25">
      <c r="A163" s="420"/>
      <c r="B163" s="420"/>
      <c r="C163" s="422"/>
      <c r="D163" s="424"/>
      <c r="E163" s="426"/>
      <c r="F163" s="254" t="s">
        <v>356</v>
      </c>
      <c r="G163" s="222" t="s">
        <v>83</v>
      </c>
      <c r="H163" s="220" t="s">
        <v>319</v>
      </c>
      <c r="I163" s="220" t="s">
        <v>80</v>
      </c>
      <c r="J163" s="226">
        <v>69</v>
      </c>
      <c r="K163" s="428"/>
      <c r="L163" s="471"/>
      <c r="M163" s="471"/>
      <c r="N163" s="54" t="str">
        <f t="shared" si="18"/>
        <v>VÁLIDO</v>
      </c>
      <c r="O163" s="52"/>
      <c r="P163" s="55"/>
      <c r="Q163" s="404"/>
      <c r="R163" s="404"/>
    </row>
    <row r="164" spans="1:26" ht="55.5" customHeight="1" x14ac:dyDescent="0.25">
      <c r="A164" s="420"/>
      <c r="B164" s="420"/>
      <c r="C164" s="422"/>
      <c r="D164" s="424"/>
      <c r="E164" s="426"/>
      <c r="F164" s="220" t="s">
        <v>322</v>
      </c>
      <c r="G164" s="220" t="s">
        <v>83</v>
      </c>
      <c r="H164" s="220" t="s">
        <v>314</v>
      </c>
      <c r="I164" s="220" t="s">
        <v>79</v>
      </c>
      <c r="J164" s="226">
        <v>71</v>
      </c>
      <c r="K164" s="428"/>
      <c r="L164" s="471"/>
      <c r="M164" s="471"/>
      <c r="N164" s="54" t="str">
        <f t="shared" si="18"/>
        <v>VÁLIDO</v>
      </c>
      <c r="O164" s="52"/>
      <c r="P164" s="55"/>
      <c r="Q164" s="404"/>
      <c r="R164" s="404"/>
    </row>
    <row r="165" spans="1:26" ht="55.5" customHeight="1" thickBot="1" x14ac:dyDescent="0.3">
      <c r="A165" s="420"/>
      <c r="B165" s="420"/>
      <c r="C165" s="422"/>
      <c r="D165" s="424"/>
      <c r="E165" s="426"/>
      <c r="F165" s="224" t="s">
        <v>355</v>
      </c>
      <c r="G165" s="224" t="s">
        <v>83</v>
      </c>
      <c r="H165" s="224" t="s">
        <v>317</v>
      </c>
      <c r="I165" s="224" t="s">
        <v>79</v>
      </c>
      <c r="J165" s="227">
        <v>72.22</v>
      </c>
      <c r="K165" s="428"/>
      <c r="L165" s="471"/>
      <c r="M165" s="471"/>
      <c r="N165" s="54" t="str">
        <f t="shared" si="18"/>
        <v>VÁLIDO</v>
      </c>
      <c r="O165" s="52"/>
      <c r="P165" s="55"/>
      <c r="Q165" s="404"/>
      <c r="R165" s="404"/>
    </row>
    <row r="166" spans="1:26" s="20" customFormat="1" ht="21.75" customHeight="1" thickBot="1" x14ac:dyDescent="0.3">
      <c r="A166" s="84"/>
      <c r="B166" s="85"/>
      <c r="C166" s="85"/>
      <c r="D166" s="85"/>
      <c r="E166" s="85"/>
      <c r="F166" s="85"/>
      <c r="G166" s="85"/>
      <c r="H166" s="85"/>
      <c r="I166" s="85"/>
      <c r="J166" s="85"/>
      <c r="K166" s="85"/>
      <c r="L166" s="85"/>
      <c r="M166" s="85"/>
      <c r="N166" s="85"/>
      <c r="O166" s="85"/>
      <c r="P166" s="85"/>
      <c r="Q166" s="85"/>
      <c r="R166" s="87"/>
      <c r="V166" s="40"/>
    </row>
    <row r="167" spans="1:26" ht="55.5" customHeight="1" x14ac:dyDescent="0.25">
      <c r="A167" s="419">
        <v>72</v>
      </c>
      <c r="B167" s="419"/>
      <c r="C167" s="421" t="s">
        <v>365</v>
      </c>
      <c r="D167" s="423" t="s">
        <v>109</v>
      </c>
      <c r="E167" s="425">
        <v>12</v>
      </c>
      <c r="F167" s="253" t="s">
        <v>354</v>
      </c>
      <c r="G167" s="234" t="s">
        <v>83</v>
      </c>
      <c r="H167" s="231" t="s">
        <v>320</v>
      </c>
      <c r="I167" s="231" t="s">
        <v>80</v>
      </c>
      <c r="J167" s="257">
        <v>40</v>
      </c>
      <c r="K167" s="427">
        <f>AVERAGE(J167:J173)</f>
        <v>59.817142857142862</v>
      </c>
      <c r="L167" s="470">
        <f>K167*1.25</f>
        <v>74.771428571428572</v>
      </c>
      <c r="M167" s="470">
        <f>K167*0.75</f>
        <v>44.862857142857145</v>
      </c>
      <c r="N167" s="54" t="str">
        <f>IF(J167&gt;L$167,"EXCESSIVAMENTE ELEVADO",IF(J167&lt;M$167,"INEXEQUÍVEL","VÁLIDO"))</f>
        <v>INEXEQUÍVEL</v>
      </c>
      <c r="O167" s="355">
        <f>J167/K$100</f>
        <v>0.58562703923701154</v>
      </c>
      <c r="P167" s="353" t="s">
        <v>61</v>
      </c>
      <c r="Q167" s="403">
        <f>TRUNC(AVERAGE(J168:J173),2)</f>
        <v>63.12</v>
      </c>
      <c r="R167" s="403">
        <f>Q167*E167</f>
        <v>757.43999999999994</v>
      </c>
      <c r="T167" s="472" t="s">
        <v>62</v>
      </c>
      <c r="U167" s="473"/>
      <c r="V167" s="473"/>
      <c r="W167" s="473"/>
      <c r="X167" s="474"/>
      <c r="Y167" s="468" t="s">
        <v>66</v>
      </c>
      <c r="Z167" s="469"/>
    </row>
    <row r="168" spans="1:26" ht="55.5" customHeight="1" x14ac:dyDescent="0.25">
      <c r="A168" s="420"/>
      <c r="B168" s="420"/>
      <c r="C168" s="422"/>
      <c r="D168" s="424"/>
      <c r="E168" s="426"/>
      <c r="F168" s="252" t="s">
        <v>338</v>
      </c>
      <c r="G168" s="220" t="s">
        <v>339</v>
      </c>
      <c r="H168" s="220" t="s">
        <v>342</v>
      </c>
      <c r="I168" s="220" t="s">
        <v>80</v>
      </c>
      <c r="J168" s="245">
        <v>52.16</v>
      </c>
      <c r="K168" s="428"/>
      <c r="L168" s="471"/>
      <c r="M168" s="471"/>
      <c r="N168" s="54" t="str">
        <f t="shared" ref="N168:N173" si="19">IF(J168&gt;L$167,"EXCESSIVAMENTE ELEVADO",IF(J168&lt;M$167,"INEXEQUÍVEL","VÁLIDO"))</f>
        <v>VÁLIDO</v>
      </c>
      <c r="O168" s="52"/>
      <c r="P168" s="55"/>
      <c r="Q168" s="404"/>
      <c r="R168" s="404"/>
      <c r="T168" s="61" t="s">
        <v>4</v>
      </c>
      <c r="U168" s="62" t="s">
        <v>63</v>
      </c>
      <c r="V168" s="63" t="s">
        <v>75</v>
      </c>
      <c r="W168" s="62" t="s">
        <v>65</v>
      </c>
      <c r="X168" s="64" t="s">
        <v>15</v>
      </c>
      <c r="Y168" s="65">
        <v>0.25</v>
      </c>
      <c r="Z168" s="66">
        <v>0.75</v>
      </c>
    </row>
    <row r="169" spans="1:26" ht="55.5" customHeight="1" thickBot="1" x14ac:dyDescent="0.3">
      <c r="A169" s="420"/>
      <c r="B169" s="420"/>
      <c r="C169" s="422"/>
      <c r="D169" s="424"/>
      <c r="E169" s="426"/>
      <c r="F169" s="258" t="s">
        <v>341</v>
      </c>
      <c r="G169" s="243" t="s">
        <v>339</v>
      </c>
      <c r="H169" s="218" t="s">
        <v>343</v>
      </c>
      <c r="I169" s="218" t="s">
        <v>79</v>
      </c>
      <c r="J169" s="317">
        <v>56.84</v>
      </c>
      <c r="K169" s="428"/>
      <c r="L169" s="471"/>
      <c r="M169" s="471"/>
      <c r="N169" s="54" t="str">
        <f t="shared" si="19"/>
        <v>VÁLIDO</v>
      </c>
      <c r="O169" s="52"/>
      <c r="P169" s="55"/>
      <c r="Q169" s="404"/>
      <c r="R169" s="404"/>
      <c r="T169" s="67">
        <f>AVERAGE(J168:J173)</f>
        <v>63.120000000000005</v>
      </c>
      <c r="U169" s="68">
        <f>_xlfn.STDEV.S(J168:J173)</f>
        <v>7.3356008615518187</v>
      </c>
      <c r="V169" s="69">
        <f>(U169/T169)*100</f>
        <v>11.621674368744959</v>
      </c>
      <c r="W169" s="70" t="str">
        <f>IF(V169&gt;25,"Mediana","Média")</f>
        <v>Média</v>
      </c>
      <c r="X169" s="71">
        <f>MIN(J168:J173)</f>
        <v>52.16</v>
      </c>
      <c r="Y169" s="72" t="s">
        <v>70</v>
      </c>
      <c r="Z169" s="73" t="s">
        <v>71</v>
      </c>
    </row>
    <row r="170" spans="1:26" ht="55.5" customHeight="1" x14ac:dyDescent="0.25">
      <c r="A170" s="420"/>
      <c r="B170" s="420"/>
      <c r="C170" s="422"/>
      <c r="D170" s="424"/>
      <c r="E170" s="426"/>
      <c r="F170" s="240" t="s">
        <v>306</v>
      </c>
      <c r="G170" s="220" t="s">
        <v>307</v>
      </c>
      <c r="H170" s="220" t="s">
        <v>315</v>
      </c>
      <c r="I170" s="220" t="s">
        <v>79</v>
      </c>
      <c r="J170" s="245">
        <v>63.02</v>
      </c>
      <c r="K170" s="428"/>
      <c r="L170" s="471"/>
      <c r="M170" s="471"/>
      <c r="N170" s="54" t="str">
        <f t="shared" si="19"/>
        <v>VÁLIDO</v>
      </c>
      <c r="O170" s="52"/>
      <c r="P170" s="55"/>
      <c r="Q170" s="404"/>
      <c r="R170" s="404"/>
    </row>
    <row r="171" spans="1:26" ht="55.5" customHeight="1" x14ac:dyDescent="0.25">
      <c r="A171" s="420"/>
      <c r="B171" s="420"/>
      <c r="C171" s="422"/>
      <c r="D171" s="424"/>
      <c r="E171" s="426"/>
      <c r="F171" s="218" t="s">
        <v>355</v>
      </c>
      <c r="G171" s="218" t="s">
        <v>83</v>
      </c>
      <c r="H171" s="243" t="s">
        <v>317</v>
      </c>
      <c r="I171" s="243" t="s">
        <v>79</v>
      </c>
      <c r="J171" s="259">
        <v>66.7</v>
      </c>
      <c r="K171" s="428"/>
      <c r="L171" s="471"/>
      <c r="M171" s="471"/>
      <c r="N171" s="54" t="str">
        <f t="shared" si="19"/>
        <v>VÁLIDO</v>
      </c>
      <c r="O171" s="52"/>
      <c r="P171" s="55"/>
      <c r="Q171" s="404"/>
      <c r="R171" s="404"/>
    </row>
    <row r="172" spans="1:26" ht="55.5" customHeight="1" x14ac:dyDescent="0.25">
      <c r="A172" s="420"/>
      <c r="B172" s="420"/>
      <c r="C172" s="422"/>
      <c r="D172" s="424"/>
      <c r="E172" s="426"/>
      <c r="F172" s="260" t="s">
        <v>356</v>
      </c>
      <c r="G172" s="220" t="s">
        <v>83</v>
      </c>
      <c r="H172" s="220" t="s">
        <v>319</v>
      </c>
      <c r="I172" s="220" t="s">
        <v>80</v>
      </c>
      <c r="J172" s="226">
        <v>69</v>
      </c>
      <c r="K172" s="428"/>
      <c r="L172" s="471"/>
      <c r="M172" s="471"/>
      <c r="N172" s="54" t="str">
        <f t="shared" si="19"/>
        <v>VÁLIDO</v>
      </c>
      <c r="O172" s="52"/>
      <c r="P172" s="55"/>
      <c r="Q172" s="404"/>
      <c r="R172" s="404"/>
    </row>
    <row r="173" spans="1:26" ht="55.5" customHeight="1" thickBot="1" x14ac:dyDescent="0.3">
      <c r="A173" s="420"/>
      <c r="B173" s="420"/>
      <c r="C173" s="422"/>
      <c r="D173" s="424"/>
      <c r="E173" s="426"/>
      <c r="F173" s="224" t="s">
        <v>322</v>
      </c>
      <c r="G173" s="224" t="s">
        <v>83</v>
      </c>
      <c r="H173" s="224" t="s">
        <v>314</v>
      </c>
      <c r="I173" s="224" t="s">
        <v>79</v>
      </c>
      <c r="J173" s="247">
        <v>71</v>
      </c>
      <c r="K173" s="428"/>
      <c r="L173" s="471"/>
      <c r="M173" s="471"/>
      <c r="N173" s="54" t="str">
        <f t="shared" si="19"/>
        <v>VÁLIDO</v>
      </c>
      <c r="O173" s="52"/>
      <c r="P173" s="55"/>
      <c r="Q173" s="404"/>
      <c r="R173" s="404"/>
    </row>
    <row r="174" spans="1:26" s="20" customFormat="1" ht="21.75" customHeight="1" thickBot="1" x14ac:dyDescent="0.3">
      <c r="A174" s="84"/>
      <c r="B174" s="85"/>
      <c r="C174" s="85"/>
      <c r="D174" s="85"/>
      <c r="E174" s="85"/>
      <c r="F174" s="85"/>
      <c r="G174" s="85"/>
      <c r="H174" s="85"/>
      <c r="I174" s="85"/>
      <c r="J174" s="85"/>
      <c r="K174" s="85"/>
      <c r="L174" s="85"/>
      <c r="M174" s="85"/>
      <c r="N174" s="85"/>
      <c r="O174" s="85"/>
      <c r="P174" s="85"/>
      <c r="Q174" s="85"/>
      <c r="R174" s="87"/>
      <c r="V174" s="40"/>
    </row>
    <row r="175" spans="1:26" ht="55.5" customHeight="1" thickBot="1" x14ac:dyDescent="0.3">
      <c r="A175" s="419">
        <v>73</v>
      </c>
      <c r="B175" s="419"/>
      <c r="C175" s="421" t="s">
        <v>366</v>
      </c>
      <c r="D175" s="423" t="s">
        <v>109</v>
      </c>
      <c r="E175" s="425">
        <v>60</v>
      </c>
      <c r="F175" s="253" t="s">
        <v>354</v>
      </c>
      <c r="G175" s="234" t="s">
        <v>83</v>
      </c>
      <c r="H175" s="231" t="s">
        <v>320</v>
      </c>
      <c r="I175" s="231" t="s">
        <v>80</v>
      </c>
      <c r="J175" s="232">
        <v>42</v>
      </c>
      <c r="K175" s="427">
        <f>AVERAGE(J175:J181)</f>
        <v>61.917142857142849</v>
      </c>
      <c r="L175" s="470">
        <f>K175*1.25</f>
        <v>77.396428571428558</v>
      </c>
      <c r="M175" s="470">
        <f>K175*0.75</f>
        <v>46.437857142857141</v>
      </c>
      <c r="N175" s="54" t="str">
        <f>IF(J175&gt;L$175,"EXCESSIVAMENTE ELEVADO",IF(J175&lt;M$175,"INEXEQUÍVEL","VÁLIDO"))</f>
        <v>INEXEQUÍVEL</v>
      </c>
      <c r="O175" s="355">
        <f>J175/K$100</f>
        <v>0.6149083911988622</v>
      </c>
      <c r="P175" s="353" t="s">
        <v>61</v>
      </c>
      <c r="Q175" s="403">
        <f>TRUNC(AVERAGE(J176:J180),2)</f>
        <v>60.48</v>
      </c>
      <c r="R175" s="403">
        <f>Q175*E175</f>
        <v>3628.7999999999997</v>
      </c>
    </row>
    <row r="176" spans="1:26" ht="55.5" customHeight="1" x14ac:dyDescent="0.25">
      <c r="A176" s="420"/>
      <c r="B176" s="420"/>
      <c r="C176" s="422"/>
      <c r="D176" s="424"/>
      <c r="E176" s="426"/>
      <c r="F176" s="219" t="s">
        <v>306</v>
      </c>
      <c r="G176" s="220" t="s">
        <v>307</v>
      </c>
      <c r="H176" s="220" t="s">
        <v>315</v>
      </c>
      <c r="I176" s="220" t="s">
        <v>79</v>
      </c>
      <c r="J176" s="226">
        <v>55.41</v>
      </c>
      <c r="K176" s="428"/>
      <c r="L176" s="471"/>
      <c r="M176" s="471"/>
      <c r="N176" s="54" t="str">
        <f t="shared" ref="N176:N181" si="20">IF(J176&gt;L$175,"EXCESSIVAMENTE ELEVADO",IF(J176&lt;M$175,"INEXEQUÍVEL","VÁLIDO"))</f>
        <v>VÁLIDO</v>
      </c>
      <c r="O176" s="52"/>
      <c r="P176" s="55"/>
      <c r="Q176" s="404"/>
      <c r="R176" s="404"/>
      <c r="T176" s="472" t="s">
        <v>62</v>
      </c>
      <c r="U176" s="473"/>
      <c r="V176" s="473"/>
      <c r="W176" s="473"/>
      <c r="X176" s="474"/>
      <c r="Y176" s="468" t="s">
        <v>66</v>
      </c>
      <c r="Z176" s="469"/>
    </row>
    <row r="177" spans="1:26" ht="75" customHeight="1" x14ac:dyDescent="0.25">
      <c r="A177" s="420"/>
      <c r="B177" s="420"/>
      <c r="C177" s="422"/>
      <c r="D177" s="424"/>
      <c r="E177" s="426"/>
      <c r="F177" s="249" t="s">
        <v>341</v>
      </c>
      <c r="G177" s="222" t="s">
        <v>339</v>
      </c>
      <c r="H177" s="220" t="s">
        <v>343</v>
      </c>
      <c r="I177" s="220" t="s">
        <v>79</v>
      </c>
      <c r="J177" s="226">
        <v>57.32</v>
      </c>
      <c r="K177" s="428"/>
      <c r="L177" s="471"/>
      <c r="M177" s="471"/>
      <c r="N177" s="54" t="str">
        <f t="shared" si="20"/>
        <v>VÁLIDO</v>
      </c>
      <c r="O177" s="52"/>
      <c r="P177" s="55"/>
      <c r="Q177" s="404"/>
      <c r="R177" s="404"/>
      <c r="T177" s="61" t="s">
        <v>4</v>
      </c>
      <c r="U177" s="62" t="s">
        <v>63</v>
      </c>
      <c r="V177" s="63" t="s">
        <v>75</v>
      </c>
      <c r="W177" s="62" t="s">
        <v>65</v>
      </c>
      <c r="X177" s="64" t="s">
        <v>15</v>
      </c>
      <c r="Y177" s="65">
        <v>0.25</v>
      </c>
      <c r="Z177" s="66">
        <v>0.75</v>
      </c>
    </row>
    <row r="178" spans="1:26" ht="55.5" customHeight="1" thickBot="1" x14ac:dyDescent="0.3">
      <c r="A178" s="420"/>
      <c r="B178" s="420"/>
      <c r="C178" s="422"/>
      <c r="D178" s="424"/>
      <c r="E178" s="426"/>
      <c r="F178" s="219" t="s">
        <v>338</v>
      </c>
      <c r="G178" s="220" t="s">
        <v>339</v>
      </c>
      <c r="H178" s="220" t="s">
        <v>342</v>
      </c>
      <c r="I178" s="220" t="s">
        <v>80</v>
      </c>
      <c r="J178" s="226">
        <v>59.04</v>
      </c>
      <c r="K178" s="428"/>
      <c r="L178" s="471"/>
      <c r="M178" s="471"/>
      <c r="N178" s="54" t="str">
        <f t="shared" si="20"/>
        <v>VÁLIDO</v>
      </c>
      <c r="O178" s="52"/>
      <c r="P178" s="55"/>
      <c r="Q178" s="404"/>
      <c r="R178" s="404"/>
      <c r="T178" s="67">
        <f>AVERAGE(J176:J180)</f>
        <v>60.483999999999995</v>
      </c>
      <c r="U178" s="68">
        <f>_xlfn.STDEV.S(J176:J180)</f>
        <v>6.5921036096226526</v>
      </c>
      <c r="V178" s="69">
        <f>(U178/T178)*100</f>
        <v>10.898921383543835</v>
      </c>
      <c r="W178" s="70" t="str">
        <f>IF(V178&gt;25,"Mediana","Média")</f>
        <v>Média</v>
      </c>
      <c r="X178" s="71">
        <f>MIN(J176:J180)</f>
        <v>55.41</v>
      </c>
      <c r="Y178" s="72" t="s">
        <v>70</v>
      </c>
      <c r="Z178" s="73" t="s">
        <v>71</v>
      </c>
    </row>
    <row r="179" spans="1:26" ht="55.5" customHeight="1" x14ac:dyDescent="0.25">
      <c r="A179" s="420"/>
      <c r="B179" s="420"/>
      <c r="C179" s="422"/>
      <c r="D179" s="424"/>
      <c r="E179" s="426"/>
      <c r="F179" s="218" t="s">
        <v>355</v>
      </c>
      <c r="G179" s="218" t="s">
        <v>83</v>
      </c>
      <c r="H179" s="218" t="s">
        <v>317</v>
      </c>
      <c r="I179" s="218" t="s">
        <v>79</v>
      </c>
      <c r="J179" s="226">
        <v>58.65</v>
      </c>
      <c r="K179" s="428"/>
      <c r="L179" s="471"/>
      <c r="M179" s="471"/>
      <c r="N179" s="54" t="str">
        <f t="shared" si="20"/>
        <v>VÁLIDO</v>
      </c>
      <c r="O179" s="52"/>
      <c r="P179" s="55"/>
      <c r="Q179" s="404"/>
      <c r="R179" s="404"/>
    </row>
    <row r="180" spans="1:26" ht="55.5" customHeight="1" x14ac:dyDescent="0.25">
      <c r="A180" s="420"/>
      <c r="B180" s="420"/>
      <c r="C180" s="422"/>
      <c r="D180" s="424"/>
      <c r="E180" s="426"/>
      <c r="F180" s="220" t="s">
        <v>322</v>
      </c>
      <c r="G180" s="220" t="s">
        <v>83</v>
      </c>
      <c r="H180" s="220" t="s">
        <v>314</v>
      </c>
      <c r="I180" s="220" t="s">
        <v>79</v>
      </c>
      <c r="J180" s="226">
        <v>72</v>
      </c>
      <c r="K180" s="428"/>
      <c r="L180" s="471"/>
      <c r="M180" s="471"/>
      <c r="N180" s="54" t="str">
        <f t="shared" si="20"/>
        <v>VÁLIDO</v>
      </c>
      <c r="O180" s="52"/>
      <c r="P180" s="55"/>
      <c r="Q180" s="404"/>
      <c r="R180" s="404"/>
    </row>
    <row r="181" spans="1:26" ht="55.5" customHeight="1" thickBot="1" x14ac:dyDescent="0.3">
      <c r="A181" s="420"/>
      <c r="B181" s="420"/>
      <c r="C181" s="422"/>
      <c r="D181" s="424"/>
      <c r="E181" s="426"/>
      <c r="F181" s="261" t="s">
        <v>356</v>
      </c>
      <c r="G181" s="224" t="s">
        <v>83</v>
      </c>
      <c r="H181" s="224" t="s">
        <v>319</v>
      </c>
      <c r="I181" s="224" t="s">
        <v>80</v>
      </c>
      <c r="J181" s="227">
        <v>89</v>
      </c>
      <c r="K181" s="428"/>
      <c r="L181" s="471"/>
      <c r="M181" s="471"/>
      <c r="N181" s="54" t="str">
        <f t="shared" si="20"/>
        <v>EXCESSIVAMENTE ELEVADO</v>
      </c>
      <c r="O181" s="355">
        <f>(J181-K175)/K175</f>
        <v>0.43740482672696246</v>
      </c>
      <c r="P181" s="370" t="s">
        <v>538</v>
      </c>
      <c r="Q181" s="404"/>
      <c r="R181" s="404"/>
    </row>
    <row r="182" spans="1:26" s="20" customFormat="1" ht="21.75" customHeight="1" thickBot="1" x14ac:dyDescent="0.3">
      <c r="A182" s="84"/>
      <c r="B182" s="85"/>
      <c r="C182" s="85"/>
      <c r="D182" s="85"/>
      <c r="E182" s="85"/>
      <c r="F182" s="85"/>
      <c r="G182" s="85"/>
      <c r="H182" s="85"/>
      <c r="I182" s="85"/>
      <c r="J182" s="85"/>
      <c r="K182" s="85"/>
      <c r="L182" s="85"/>
      <c r="M182" s="85"/>
      <c r="N182" s="85"/>
      <c r="O182" s="85"/>
      <c r="P182" s="85"/>
      <c r="Q182" s="85"/>
      <c r="R182" s="87"/>
      <c r="V182" s="40"/>
    </row>
    <row r="183" spans="1:26" ht="55.5" customHeight="1" x14ac:dyDescent="0.25">
      <c r="A183" s="419">
        <v>74</v>
      </c>
      <c r="B183" s="419"/>
      <c r="C183" s="421" t="s">
        <v>367</v>
      </c>
      <c r="D183" s="423" t="s">
        <v>109</v>
      </c>
      <c r="E183" s="425">
        <v>30</v>
      </c>
      <c r="F183" s="228" t="s">
        <v>306</v>
      </c>
      <c r="G183" s="234" t="s">
        <v>307</v>
      </c>
      <c r="H183" s="231" t="s">
        <v>315</v>
      </c>
      <c r="I183" s="231" t="s">
        <v>79</v>
      </c>
      <c r="J183" s="318">
        <v>77.680000000000007</v>
      </c>
      <c r="K183" s="427">
        <f>AVERAGE(J183:J187)</f>
        <v>96.575999999999993</v>
      </c>
      <c r="L183" s="470">
        <f>K183*1.25</f>
        <v>120.72</v>
      </c>
      <c r="M183" s="470">
        <f>K183*0.75</f>
        <v>72.431999999999988</v>
      </c>
      <c r="N183" s="54" t="str">
        <f>IF(J183&gt;L$183,"EXCESSIVAMENTE ELEVADO",IF(J183&lt;M$183,"INEXEQUÍVEL","VÁLIDO"))</f>
        <v>VÁLIDO</v>
      </c>
      <c r="O183" s="52"/>
      <c r="P183" s="55"/>
      <c r="Q183" s="403">
        <f>TRUNC(AVERAGE(J183:J186),2)</f>
        <v>85.72</v>
      </c>
      <c r="R183" s="403">
        <f>Q183*E183</f>
        <v>2571.6</v>
      </c>
      <c r="T183" s="472" t="s">
        <v>62</v>
      </c>
      <c r="U183" s="473"/>
      <c r="V183" s="473"/>
      <c r="W183" s="473"/>
      <c r="X183" s="474"/>
      <c r="Y183" s="468" t="s">
        <v>66</v>
      </c>
      <c r="Z183" s="469"/>
    </row>
    <row r="184" spans="1:26" ht="55.5" customHeight="1" x14ac:dyDescent="0.25">
      <c r="A184" s="420"/>
      <c r="B184" s="420"/>
      <c r="C184" s="422"/>
      <c r="D184" s="424"/>
      <c r="E184" s="426"/>
      <c r="F184" s="218" t="s">
        <v>355</v>
      </c>
      <c r="G184" s="218" t="s">
        <v>83</v>
      </c>
      <c r="H184" s="220" t="s">
        <v>317</v>
      </c>
      <c r="I184" s="220" t="s">
        <v>79</v>
      </c>
      <c r="J184" s="226">
        <v>82.2</v>
      </c>
      <c r="K184" s="428"/>
      <c r="L184" s="471"/>
      <c r="M184" s="471"/>
      <c r="N184" s="54" t="str">
        <f t="shared" ref="N184:N187" si="21">IF(J184&gt;L$183,"EXCESSIVAMENTE ELEVADO",IF(J184&lt;M$183,"INEXEQUÍVEL","VÁLIDO"))</f>
        <v>VÁLIDO</v>
      </c>
      <c r="O184" s="52"/>
      <c r="P184" s="55"/>
      <c r="Q184" s="404"/>
      <c r="R184" s="404"/>
      <c r="T184" s="61" t="s">
        <v>4</v>
      </c>
      <c r="U184" s="62" t="s">
        <v>63</v>
      </c>
      <c r="V184" s="63" t="s">
        <v>75</v>
      </c>
      <c r="W184" s="62" t="s">
        <v>65</v>
      </c>
      <c r="X184" s="64" t="s">
        <v>15</v>
      </c>
      <c r="Y184" s="65">
        <v>0.25</v>
      </c>
      <c r="Z184" s="66">
        <v>0.75</v>
      </c>
    </row>
    <row r="185" spans="1:26" ht="55.5" customHeight="1" thickBot="1" x14ac:dyDescent="0.3">
      <c r="A185" s="420"/>
      <c r="B185" s="420"/>
      <c r="C185" s="422"/>
      <c r="D185" s="424"/>
      <c r="E185" s="426"/>
      <c r="F185" s="260" t="s">
        <v>322</v>
      </c>
      <c r="G185" s="220" t="s">
        <v>83</v>
      </c>
      <c r="H185" s="220" t="s">
        <v>314</v>
      </c>
      <c r="I185" s="220" t="s">
        <v>79</v>
      </c>
      <c r="J185" s="226">
        <v>85</v>
      </c>
      <c r="K185" s="428"/>
      <c r="L185" s="471"/>
      <c r="M185" s="471"/>
      <c r="N185" s="54" t="str">
        <f t="shared" si="21"/>
        <v>VÁLIDO</v>
      </c>
      <c r="O185" s="52"/>
      <c r="P185" s="55"/>
      <c r="Q185" s="404"/>
      <c r="R185" s="404"/>
      <c r="T185" s="67">
        <f>AVERAGE(J183:J186)</f>
        <v>85.72</v>
      </c>
      <c r="U185" s="68">
        <f>_xlfn.STDEV.S(J183:J186)</f>
        <v>8.7244636893431231</v>
      </c>
      <c r="V185" s="69">
        <f>(U185/T185)*100</f>
        <v>10.177862446737194</v>
      </c>
      <c r="W185" s="70" t="str">
        <f>IF(V185&gt;25,"Mediana","Média")</f>
        <v>Média</v>
      </c>
      <c r="X185" s="71">
        <f>MIN(J183:J186)</f>
        <v>77.680000000000007</v>
      </c>
      <c r="Y185" s="72" t="s">
        <v>70</v>
      </c>
      <c r="Z185" s="73" t="s">
        <v>71</v>
      </c>
    </row>
    <row r="186" spans="1:26" ht="55.5" customHeight="1" x14ac:dyDescent="0.25">
      <c r="A186" s="420"/>
      <c r="B186" s="420"/>
      <c r="C186" s="422"/>
      <c r="D186" s="424"/>
      <c r="E186" s="426"/>
      <c r="F186" s="241" t="s">
        <v>356</v>
      </c>
      <c r="G186" s="218" t="s">
        <v>83</v>
      </c>
      <c r="H186" s="220" t="s">
        <v>319</v>
      </c>
      <c r="I186" s="220" t="s">
        <v>80</v>
      </c>
      <c r="J186" s="226">
        <v>98</v>
      </c>
      <c r="K186" s="428"/>
      <c r="L186" s="471"/>
      <c r="M186" s="471"/>
      <c r="N186" s="54" t="str">
        <f t="shared" si="21"/>
        <v>VÁLIDO</v>
      </c>
      <c r="O186" s="52"/>
      <c r="P186" s="55"/>
      <c r="Q186" s="404"/>
      <c r="R186" s="404"/>
    </row>
    <row r="187" spans="1:26" ht="55.5" customHeight="1" thickBot="1" x14ac:dyDescent="0.3">
      <c r="A187" s="420"/>
      <c r="B187" s="420"/>
      <c r="C187" s="422"/>
      <c r="D187" s="424"/>
      <c r="E187" s="426"/>
      <c r="F187" s="224" t="s">
        <v>354</v>
      </c>
      <c r="G187" s="224" t="s">
        <v>83</v>
      </c>
      <c r="H187" s="224" t="s">
        <v>320</v>
      </c>
      <c r="I187" s="224" t="s">
        <v>80</v>
      </c>
      <c r="J187" s="227">
        <v>140</v>
      </c>
      <c r="K187" s="428"/>
      <c r="L187" s="471"/>
      <c r="M187" s="471"/>
      <c r="N187" s="54" t="str">
        <f t="shared" si="21"/>
        <v>EXCESSIVAMENTE ELEVADO</v>
      </c>
      <c r="O187" s="355">
        <f>(J187-K183)/K183</f>
        <v>0.44963552021206105</v>
      </c>
      <c r="P187" s="370" t="s">
        <v>538</v>
      </c>
      <c r="Q187" s="404"/>
      <c r="R187" s="404"/>
    </row>
    <row r="188" spans="1:26" s="20" customFormat="1" ht="21.75" customHeight="1" thickBot="1" x14ac:dyDescent="0.3">
      <c r="A188" s="84"/>
      <c r="B188" s="85"/>
      <c r="C188" s="85"/>
      <c r="D188" s="85"/>
      <c r="E188" s="85"/>
      <c r="F188" s="85"/>
      <c r="G188" s="85"/>
      <c r="H188" s="85"/>
      <c r="I188" s="85"/>
      <c r="J188" s="85"/>
      <c r="K188" s="85"/>
      <c r="L188" s="85"/>
      <c r="M188" s="85"/>
      <c r="N188" s="85"/>
      <c r="O188" s="85"/>
      <c r="P188" s="85"/>
      <c r="Q188" s="85"/>
      <c r="R188" s="87"/>
      <c r="V188" s="40"/>
    </row>
    <row r="189" spans="1:26" ht="55.5" customHeight="1" x14ac:dyDescent="0.25">
      <c r="A189" s="419">
        <v>75</v>
      </c>
      <c r="B189" s="419"/>
      <c r="C189" s="421" t="s">
        <v>368</v>
      </c>
      <c r="D189" s="423" t="s">
        <v>109</v>
      </c>
      <c r="E189" s="479">
        <v>90</v>
      </c>
      <c r="F189" s="218" t="s">
        <v>355</v>
      </c>
      <c r="G189" s="218" t="s">
        <v>83</v>
      </c>
      <c r="H189" s="220" t="s">
        <v>317</v>
      </c>
      <c r="I189" s="220" t="s">
        <v>79</v>
      </c>
      <c r="J189" s="226">
        <v>62.56</v>
      </c>
      <c r="K189" s="427">
        <f>AVERAGE(J189:J192)</f>
        <v>98.89</v>
      </c>
      <c r="L189" s="470">
        <f>K189*1.25</f>
        <v>123.6125</v>
      </c>
      <c r="M189" s="470">
        <f>K189*0.75</f>
        <v>74.167500000000004</v>
      </c>
      <c r="N189" s="54" t="str">
        <f>IF(J189&gt;L$189,"EXCESSIVAMENTE ELEVADO",IF(J189&lt;M$189,"INEXEQUÍVEL","VÁLIDO"))</f>
        <v>INEXEQUÍVEL</v>
      </c>
      <c r="O189" s="355">
        <f>J189/K$189</f>
        <v>0.63262210536960262</v>
      </c>
      <c r="P189" s="353" t="s">
        <v>61</v>
      </c>
      <c r="Q189" s="403">
        <f>TRUNC(AVERAGE(J190:J191),2)</f>
        <v>94</v>
      </c>
      <c r="R189" s="403">
        <f>Q189*E189</f>
        <v>8460</v>
      </c>
      <c r="T189" s="472" t="s">
        <v>62</v>
      </c>
      <c r="U189" s="473"/>
      <c r="V189" s="473"/>
      <c r="W189" s="473"/>
      <c r="X189" s="474"/>
      <c r="Y189" s="468" t="s">
        <v>66</v>
      </c>
      <c r="Z189" s="469"/>
    </row>
    <row r="190" spans="1:26" ht="55.5" customHeight="1" x14ac:dyDescent="0.25">
      <c r="A190" s="420"/>
      <c r="B190" s="420"/>
      <c r="C190" s="422"/>
      <c r="D190" s="424"/>
      <c r="E190" s="480"/>
      <c r="F190" s="260" t="s">
        <v>322</v>
      </c>
      <c r="G190" s="220" t="s">
        <v>83</v>
      </c>
      <c r="H190" s="220" t="s">
        <v>314</v>
      </c>
      <c r="I190" s="220" t="s">
        <v>79</v>
      </c>
      <c r="J190" s="226">
        <v>90</v>
      </c>
      <c r="K190" s="428"/>
      <c r="L190" s="471"/>
      <c r="M190" s="471"/>
      <c r="N190" s="54" t="str">
        <f t="shared" ref="N190:N191" si="22">IF(J190&gt;L$189,"EXCESSIVAMENTE ELEVADO",IF(J190&lt;M$189,"INEXEQUÍVEL","VÁLIDO"))</f>
        <v>VÁLIDO</v>
      </c>
      <c r="O190" s="52"/>
      <c r="P190" s="55"/>
      <c r="Q190" s="404"/>
      <c r="R190" s="404"/>
      <c r="T190" s="61" t="s">
        <v>4</v>
      </c>
      <c r="U190" s="62" t="s">
        <v>63</v>
      </c>
      <c r="V190" s="63" t="s">
        <v>75</v>
      </c>
      <c r="W190" s="62" t="s">
        <v>65</v>
      </c>
      <c r="X190" s="64" t="s">
        <v>15</v>
      </c>
      <c r="Y190" s="65">
        <v>0.25</v>
      </c>
      <c r="Z190" s="66">
        <v>0.75</v>
      </c>
    </row>
    <row r="191" spans="1:26" ht="55.5" customHeight="1" thickBot="1" x14ac:dyDescent="0.3">
      <c r="A191" s="420"/>
      <c r="B191" s="420"/>
      <c r="C191" s="422"/>
      <c r="D191" s="424"/>
      <c r="E191" s="480"/>
      <c r="F191" s="241" t="s">
        <v>356</v>
      </c>
      <c r="G191" s="218" t="s">
        <v>83</v>
      </c>
      <c r="H191" s="220" t="s">
        <v>319</v>
      </c>
      <c r="I191" s="220" t="s">
        <v>80</v>
      </c>
      <c r="J191" s="226">
        <v>98</v>
      </c>
      <c r="K191" s="428"/>
      <c r="L191" s="471"/>
      <c r="M191" s="471"/>
      <c r="N191" s="54" t="str">
        <f t="shared" si="22"/>
        <v>VÁLIDO</v>
      </c>
      <c r="O191" s="52"/>
      <c r="P191" s="55"/>
      <c r="Q191" s="404"/>
      <c r="R191" s="404"/>
      <c r="T191" s="67">
        <f>AVERAGE(J190:J191)</f>
        <v>94</v>
      </c>
      <c r="U191" s="68">
        <f>_xlfn.STDEV.S(J190:J191)</f>
        <v>5.6568542494923806</v>
      </c>
      <c r="V191" s="69">
        <f>(U191/T191)*100</f>
        <v>6.0179300526514687</v>
      </c>
      <c r="W191" s="70" t="str">
        <f>IF(V191&gt;25,"Mediana","Média")</f>
        <v>Média</v>
      </c>
      <c r="X191" s="71">
        <f>MIN(J189:J191)</f>
        <v>62.56</v>
      </c>
      <c r="Y191" s="72" t="s">
        <v>70</v>
      </c>
      <c r="Z191" s="73" t="s">
        <v>71</v>
      </c>
    </row>
    <row r="192" spans="1:26" ht="55.5" customHeight="1" thickBot="1" x14ac:dyDescent="0.3">
      <c r="A192" s="420"/>
      <c r="B192" s="420"/>
      <c r="C192" s="422"/>
      <c r="D192" s="424"/>
      <c r="E192" s="480"/>
      <c r="F192" s="224" t="s">
        <v>354</v>
      </c>
      <c r="G192" s="224" t="s">
        <v>83</v>
      </c>
      <c r="H192" s="224" t="s">
        <v>320</v>
      </c>
      <c r="I192" s="224" t="s">
        <v>80</v>
      </c>
      <c r="J192" s="227">
        <v>145</v>
      </c>
      <c r="K192" s="428"/>
      <c r="L192" s="471"/>
      <c r="M192" s="471"/>
      <c r="N192" s="54" t="str">
        <f>IF(J192&gt;L$189,"EXCESSIVAMENTE ELEVADO",IF(J192&lt;M$189,"INEXEQUÍVEL","VÁLIDO"))</f>
        <v>EXCESSIVAMENTE ELEVADO</v>
      </c>
      <c r="O192" s="355">
        <f>(J192-K189)/K189</f>
        <v>0.4662756598240469</v>
      </c>
      <c r="P192" s="370" t="s">
        <v>538</v>
      </c>
      <c r="Q192" s="404"/>
      <c r="R192" s="404"/>
    </row>
    <row r="193" spans="1:26" s="20" customFormat="1" ht="21.75" customHeight="1" thickBot="1" x14ac:dyDescent="0.3">
      <c r="A193" s="84"/>
      <c r="B193" s="85"/>
      <c r="C193" s="85"/>
      <c r="D193" s="85"/>
      <c r="E193" s="85"/>
      <c r="F193" s="85"/>
      <c r="G193" s="85"/>
      <c r="H193" s="85"/>
      <c r="I193" s="85"/>
      <c r="J193" s="85"/>
      <c r="K193" s="85"/>
      <c r="L193" s="85"/>
      <c r="M193" s="85"/>
      <c r="N193" s="85"/>
      <c r="O193" s="85"/>
      <c r="P193" s="85"/>
      <c r="Q193" s="85"/>
      <c r="R193" s="87"/>
      <c r="V193" s="40"/>
    </row>
    <row r="194" spans="1:26" ht="55.5" customHeight="1" x14ac:dyDescent="0.25">
      <c r="A194" s="419">
        <v>76</v>
      </c>
      <c r="B194" s="419"/>
      <c r="C194" s="421" t="s">
        <v>369</v>
      </c>
      <c r="D194" s="423" t="s">
        <v>109</v>
      </c>
      <c r="E194" s="479">
        <v>25</v>
      </c>
      <c r="F194" s="262" t="s">
        <v>354</v>
      </c>
      <c r="G194" s="231" t="s">
        <v>83</v>
      </c>
      <c r="H194" s="231" t="s">
        <v>320</v>
      </c>
      <c r="I194" s="231" t="s">
        <v>80</v>
      </c>
      <c r="J194" s="232">
        <v>40</v>
      </c>
      <c r="K194" s="427">
        <f>AVERAGE(J194:J201)</f>
        <v>64.603750000000005</v>
      </c>
      <c r="L194" s="470">
        <f>K194*1.25</f>
        <v>80.754687500000003</v>
      </c>
      <c r="M194" s="470">
        <f>K194*0.75</f>
        <v>48.452812500000007</v>
      </c>
      <c r="N194" s="54" t="str">
        <f>IF(J194&gt;L$194,"EXCESSIVAMENTE ELEVADO",IF(J194&lt;M$194,"INEXEQUÍVEL","VÁLIDO"))</f>
        <v>INEXEQUÍVEL</v>
      </c>
      <c r="O194" s="355">
        <f>J194/K$194</f>
        <v>0.61915910454114498</v>
      </c>
      <c r="P194" s="353" t="s">
        <v>61</v>
      </c>
      <c r="Q194" s="403">
        <f>TRUNC(AVERAGE(J195:J200),2)</f>
        <v>64.63</v>
      </c>
      <c r="R194" s="403">
        <f>Q194*E194</f>
        <v>1615.75</v>
      </c>
      <c r="T194" s="472" t="s">
        <v>62</v>
      </c>
      <c r="U194" s="473"/>
      <c r="V194" s="473"/>
      <c r="W194" s="473"/>
      <c r="X194" s="474"/>
      <c r="Y194" s="468" t="s">
        <v>66</v>
      </c>
      <c r="Z194" s="469"/>
    </row>
    <row r="195" spans="1:26" ht="55.5" customHeight="1" x14ac:dyDescent="0.25">
      <c r="A195" s="420"/>
      <c r="B195" s="420"/>
      <c r="C195" s="422"/>
      <c r="D195" s="424"/>
      <c r="E195" s="480"/>
      <c r="F195" s="250" t="s">
        <v>306</v>
      </c>
      <c r="G195" s="218" t="s">
        <v>307</v>
      </c>
      <c r="H195" s="220" t="s">
        <v>315</v>
      </c>
      <c r="I195" s="220" t="s">
        <v>79</v>
      </c>
      <c r="J195" s="226">
        <v>58.13</v>
      </c>
      <c r="K195" s="428"/>
      <c r="L195" s="471"/>
      <c r="M195" s="471"/>
      <c r="N195" s="54" t="str">
        <f t="shared" ref="N195:N200" si="23">IF(J195&gt;L$194,"EXCESSIVAMENTE ELEVADO",IF(J195&lt;M$194,"INEXEQUÍVEL","VÁLIDO"))</f>
        <v>VÁLIDO</v>
      </c>
      <c r="O195" s="52"/>
      <c r="P195" s="55"/>
      <c r="Q195" s="404"/>
      <c r="R195" s="404"/>
      <c r="T195" s="61" t="s">
        <v>4</v>
      </c>
      <c r="U195" s="62" t="s">
        <v>63</v>
      </c>
      <c r="V195" s="63" t="s">
        <v>75</v>
      </c>
      <c r="W195" s="62" t="s">
        <v>65</v>
      </c>
      <c r="X195" s="64" t="s">
        <v>15</v>
      </c>
      <c r="Y195" s="65">
        <v>0.25</v>
      </c>
      <c r="Z195" s="66">
        <v>0.75</v>
      </c>
    </row>
    <row r="196" spans="1:26" ht="72.75" customHeight="1" thickBot="1" x14ac:dyDescent="0.3">
      <c r="A196" s="420"/>
      <c r="B196" s="420"/>
      <c r="C196" s="422"/>
      <c r="D196" s="424"/>
      <c r="E196" s="480"/>
      <c r="F196" s="249" t="s">
        <v>341</v>
      </c>
      <c r="G196" s="218" t="s">
        <v>339</v>
      </c>
      <c r="H196" s="220" t="s">
        <v>343</v>
      </c>
      <c r="I196" s="220" t="s">
        <v>79</v>
      </c>
      <c r="J196" s="226">
        <v>63.94</v>
      </c>
      <c r="K196" s="428"/>
      <c r="L196" s="471"/>
      <c r="M196" s="471"/>
      <c r="N196" s="54" t="str">
        <f t="shared" si="23"/>
        <v>VÁLIDO</v>
      </c>
      <c r="O196" s="52"/>
      <c r="P196" s="55"/>
      <c r="Q196" s="404"/>
      <c r="R196" s="404"/>
      <c r="T196" s="67">
        <f>AVERAGE(J195:J200)</f>
        <v>64.638333333333335</v>
      </c>
      <c r="U196" s="68">
        <f>_xlfn.STDEV.S(J195:J200)</f>
        <v>4.7312510678114146</v>
      </c>
      <c r="V196" s="69">
        <f>(U196/T196)*100</f>
        <v>7.3195746607710817</v>
      </c>
      <c r="W196" s="70" t="str">
        <f>IF(V196&gt;25,"Mediana","Média")</f>
        <v>Média</v>
      </c>
      <c r="X196" s="71">
        <f>MIN(J195:J200)</f>
        <v>58.13</v>
      </c>
      <c r="Y196" s="72" t="s">
        <v>70</v>
      </c>
      <c r="Z196" s="73" t="s">
        <v>71</v>
      </c>
    </row>
    <row r="197" spans="1:26" ht="55.5" customHeight="1" x14ac:dyDescent="0.25">
      <c r="A197" s="420"/>
      <c r="B197" s="420"/>
      <c r="C197" s="422"/>
      <c r="D197" s="424"/>
      <c r="E197" s="480"/>
      <c r="F197" s="220" t="s">
        <v>355</v>
      </c>
      <c r="G197" s="220" t="s">
        <v>83</v>
      </c>
      <c r="H197" s="220" t="s">
        <v>317</v>
      </c>
      <c r="I197" s="220" t="s">
        <v>79</v>
      </c>
      <c r="J197" s="226">
        <v>61.52</v>
      </c>
      <c r="K197" s="428"/>
      <c r="L197" s="471"/>
      <c r="M197" s="471"/>
      <c r="N197" s="54" t="str">
        <f>IF(J197&gt;L$194,"EXCESSIVAMENTE ELEVADO",IF(J197&lt;M$194,"INEXEQUÍVEL","VÁLIDO"))</f>
        <v>VÁLIDO</v>
      </c>
      <c r="O197" s="52"/>
      <c r="P197" s="55"/>
      <c r="Q197" s="404"/>
      <c r="R197" s="404"/>
    </row>
    <row r="198" spans="1:26" ht="54.75" customHeight="1" x14ac:dyDescent="0.25">
      <c r="A198" s="420"/>
      <c r="B198" s="420"/>
      <c r="C198" s="422"/>
      <c r="D198" s="424"/>
      <c r="E198" s="480"/>
      <c r="F198" s="249" t="s">
        <v>338</v>
      </c>
      <c r="G198" s="220" t="s">
        <v>339</v>
      </c>
      <c r="H198" s="220" t="s">
        <v>342</v>
      </c>
      <c r="I198" s="220" t="s">
        <v>80</v>
      </c>
      <c r="J198" s="226">
        <v>65.5</v>
      </c>
      <c r="K198" s="428"/>
      <c r="L198" s="471"/>
      <c r="M198" s="471"/>
      <c r="N198" s="54" t="str">
        <f t="shared" si="23"/>
        <v>VÁLIDO</v>
      </c>
      <c r="O198" s="52"/>
      <c r="P198" s="55"/>
      <c r="Q198" s="404"/>
      <c r="R198" s="404"/>
    </row>
    <row r="199" spans="1:26" ht="43.9" customHeight="1" x14ac:dyDescent="0.25">
      <c r="A199" s="420"/>
      <c r="B199" s="420"/>
      <c r="C199" s="422"/>
      <c r="D199" s="424"/>
      <c r="E199" s="480"/>
      <c r="F199" s="219" t="s">
        <v>330</v>
      </c>
      <c r="G199" s="220" t="s">
        <v>309</v>
      </c>
      <c r="H199" s="220" t="s">
        <v>344</v>
      </c>
      <c r="I199" s="220" t="s">
        <v>80</v>
      </c>
      <c r="J199" s="226">
        <v>66.739999999999995</v>
      </c>
      <c r="K199" s="428"/>
      <c r="L199" s="471"/>
      <c r="M199" s="471"/>
      <c r="N199" s="54" t="str">
        <f t="shared" si="23"/>
        <v>VÁLIDO</v>
      </c>
      <c r="O199" s="83"/>
      <c r="P199" s="82"/>
      <c r="Q199" s="404"/>
      <c r="R199" s="404"/>
      <c r="T199" s="477"/>
      <c r="U199" s="477"/>
      <c r="V199" s="477"/>
      <c r="W199" s="477"/>
      <c r="X199" s="477"/>
      <c r="Y199" s="476"/>
      <c r="Z199" s="476"/>
    </row>
    <row r="200" spans="1:26" ht="69" customHeight="1" x14ac:dyDescent="0.25">
      <c r="A200" s="420"/>
      <c r="B200" s="420"/>
      <c r="C200" s="422"/>
      <c r="D200" s="424"/>
      <c r="E200" s="480"/>
      <c r="F200" s="220" t="s">
        <v>322</v>
      </c>
      <c r="G200" s="220" t="s">
        <v>83</v>
      </c>
      <c r="H200" s="220" t="s">
        <v>314</v>
      </c>
      <c r="I200" s="220" t="s">
        <v>79</v>
      </c>
      <c r="J200" s="226">
        <v>72</v>
      </c>
      <c r="K200" s="428"/>
      <c r="L200" s="471"/>
      <c r="M200" s="471"/>
      <c r="N200" s="54" t="str">
        <f t="shared" si="23"/>
        <v>VÁLIDO</v>
      </c>
      <c r="O200" s="83"/>
      <c r="P200" s="82"/>
      <c r="Q200" s="404"/>
      <c r="R200" s="404"/>
      <c r="T200" s="303"/>
      <c r="U200" s="303"/>
      <c r="V200" s="304"/>
      <c r="W200" s="303"/>
      <c r="X200" s="303"/>
      <c r="Y200" s="305"/>
      <c r="Z200" s="306"/>
    </row>
    <row r="201" spans="1:26" ht="73.5" customHeight="1" thickBot="1" x14ac:dyDescent="0.3">
      <c r="A201" s="481"/>
      <c r="B201" s="481"/>
      <c r="C201" s="482"/>
      <c r="D201" s="483"/>
      <c r="E201" s="484"/>
      <c r="F201" s="224" t="s">
        <v>356</v>
      </c>
      <c r="G201" s="225" t="s">
        <v>83</v>
      </c>
      <c r="H201" s="224" t="s">
        <v>319</v>
      </c>
      <c r="I201" s="224" t="s">
        <v>80</v>
      </c>
      <c r="J201" s="247">
        <v>89</v>
      </c>
      <c r="K201" s="429"/>
      <c r="L201" s="478"/>
      <c r="M201" s="478"/>
      <c r="N201" s="54" t="str">
        <f>IF(J201&gt;L$194,"EXCESSIVAMENTE ELEVADO",IF(J201&lt;M$194,"INEXEQUÍVEL","VÁLIDO"))</f>
        <v>EXCESSIVAMENTE ELEVADO</v>
      </c>
      <c r="O201" s="365">
        <f>(J201-K194)/K194</f>
        <v>0.37762900760404766</v>
      </c>
      <c r="P201" s="370" t="s">
        <v>538</v>
      </c>
      <c r="Q201" s="405"/>
      <c r="R201" s="405"/>
      <c r="T201" s="310"/>
      <c r="U201" s="311"/>
      <c r="V201" s="312"/>
      <c r="W201" s="313"/>
      <c r="X201" s="310"/>
      <c r="Y201" s="314"/>
      <c r="Z201" s="315"/>
    </row>
    <row r="202" spans="1:26" s="20" customFormat="1" ht="21.75" customHeight="1" thickBot="1" x14ac:dyDescent="0.3">
      <c r="A202" s="84"/>
      <c r="B202" s="85"/>
      <c r="C202" s="85"/>
      <c r="D202" s="85"/>
      <c r="E202" s="85"/>
      <c r="F202" s="85"/>
      <c r="G202" s="85"/>
      <c r="H202" s="85"/>
      <c r="I202" s="85"/>
      <c r="J202" s="85"/>
      <c r="K202" s="85"/>
      <c r="L202" s="85"/>
      <c r="M202" s="85"/>
      <c r="N202" s="85"/>
      <c r="O202" s="85"/>
      <c r="P202" s="85"/>
      <c r="Q202" s="85"/>
      <c r="R202" s="87"/>
      <c r="V202" s="40"/>
    </row>
    <row r="203" spans="1:26" ht="55.5" customHeight="1" thickBot="1" x14ac:dyDescent="0.3">
      <c r="A203" s="419">
        <v>77</v>
      </c>
      <c r="B203" s="419"/>
      <c r="C203" s="421" t="s">
        <v>370</v>
      </c>
      <c r="D203" s="423" t="s">
        <v>109</v>
      </c>
      <c r="E203" s="479">
        <v>65</v>
      </c>
      <c r="F203" s="228" t="s">
        <v>306</v>
      </c>
      <c r="G203" s="234" t="s">
        <v>307</v>
      </c>
      <c r="H203" s="231" t="s">
        <v>315</v>
      </c>
      <c r="I203" s="231" t="s">
        <v>79</v>
      </c>
      <c r="J203" s="232">
        <v>61.92</v>
      </c>
      <c r="K203" s="427">
        <f>AVERAGE(J203:J206)</f>
        <v>75.117500000000007</v>
      </c>
      <c r="L203" s="470">
        <f>K203*1.25</f>
        <v>93.896875000000009</v>
      </c>
      <c r="M203" s="470">
        <f>K203*0.75</f>
        <v>56.338125000000005</v>
      </c>
      <c r="N203" s="54" t="str">
        <f>IF(J203&gt;L$203,"EXCESSIVAMENTE ELEVADO",IF(J203&lt;M$203,"INEXEQUÍVEL","VÁLIDO"))</f>
        <v>VÁLIDO</v>
      </c>
      <c r="O203" s="355"/>
      <c r="P203" s="353"/>
      <c r="Q203" s="403">
        <f>TRUNC(AVERAGE(J203:J205),2)</f>
        <v>67.489999999999995</v>
      </c>
      <c r="R203" s="403">
        <f>Q203*E203</f>
        <v>4386.8499999999995</v>
      </c>
    </row>
    <row r="204" spans="1:26" ht="55.5" customHeight="1" x14ac:dyDescent="0.25">
      <c r="A204" s="420"/>
      <c r="B204" s="420"/>
      <c r="C204" s="422"/>
      <c r="D204" s="424"/>
      <c r="E204" s="480"/>
      <c r="F204" s="220" t="s">
        <v>355</v>
      </c>
      <c r="G204" s="220" t="s">
        <v>83</v>
      </c>
      <c r="H204" s="220" t="s">
        <v>317</v>
      </c>
      <c r="I204" s="220" t="s">
        <v>79</v>
      </c>
      <c r="J204" s="226">
        <v>65.55</v>
      </c>
      <c r="K204" s="428"/>
      <c r="L204" s="471"/>
      <c r="M204" s="471"/>
      <c r="N204" s="54" t="str">
        <f t="shared" ref="N204:N206" si="24">IF(J204&gt;L$203,"EXCESSIVAMENTE ELEVADO",IF(J204&lt;M$203,"INEXEQUÍVEL","VÁLIDO"))</f>
        <v>VÁLIDO</v>
      </c>
      <c r="O204" s="355"/>
      <c r="P204" s="353"/>
      <c r="Q204" s="404"/>
      <c r="R204" s="404"/>
      <c r="T204" s="472" t="s">
        <v>62</v>
      </c>
      <c r="U204" s="473"/>
      <c r="V204" s="473"/>
      <c r="W204" s="473"/>
      <c r="X204" s="474"/>
      <c r="Y204" s="468" t="s">
        <v>66</v>
      </c>
      <c r="Z204" s="469"/>
    </row>
    <row r="205" spans="1:26" ht="55.5" customHeight="1" x14ac:dyDescent="0.25">
      <c r="A205" s="420"/>
      <c r="B205" s="420"/>
      <c r="C205" s="422"/>
      <c r="D205" s="424"/>
      <c r="E205" s="480"/>
      <c r="F205" s="220" t="s">
        <v>322</v>
      </c>
      <c r="G205" s="220" t="s">
        <v>83</v>
      </c>
      <c r="H205" s="220" t="s">
        <v>314</v>
      </c>
      <c r="I205" s="220" t="s">
        <v>79</v>
      </c>
      <c r="J205" s="226">
        <v>75</v>
      </c>
      <c r="K205" s="428"/>
      <c r="L205" s="471"/>
      <c r="M205" s="471"/>
      <c r="N205" s="54" t="str">
        <f t="shared" si="24"/>
        <v>VÁLIDO</v>
      </c>
      <c r="O205" s="52"/>
      <c r="P205" s="55"/>
      <c r="Q205" s="404"/>
      <c r="R205" s="404"/>
      <c r="T205" s="61" t="s">
        <v>4</v>
      </c>
      <c r="U205" s="62" t="s">
        <v>63</v>
      </c>
      <c r="V205" s="63" t="s">
        <v>75</v>
      </c>
      <c r="W205" s="62" t="s">
        <v>65</v>
      </c>
      <c r="X205" s="64" t="s">
        <v>15</v>
      </c>
      <c r="Y205" s="65">
        <v>0.25</v>
      </c>
      <c r="Z205" s="66">
        <v>0.75</v>
      </c>
    </row>
    <row r="206" spans="1:26" ht="55.5" customHeight="1" thickBot="1" x14ac:dyDescent="0.3">
      <c r="A206" s="420"/>
      <c r="B206" s="420"/>
      <c r="C206" s="422"/>
      <c r="D206" s="424"/>
      <c r="E206" s="480"/>
      <c r="F206" s="220" t="s">
        <v>356</v>
      </c>
      <c r="G206" s="222" t="s">
        <v>83</v>
      </c>
      <c r="H206" s="220" t="s">
        <v>319</v>
      </c>
      <c r="I206" s="220" t="s">
        <v>80</v>
      </c>
      <c r="J206" s="226">
        <v>98</v>
      </c>
      <c r="K206" s="428"/>
      <c r="L206" s="471"/>
      <c r="M206" s="471"/>
      <c r="N206" s="54" t="str">
        <f t="shared" si="24"/>
        <v>EXCESSIVAMENTE ELEVADO</v>
      </c>
      <c r="O206" s="52"/>
      <c r="P206" s="55"/>
      <c r="Q206" s="404"/>
      <c r="R206" s="404"/>
      <c r="T206" s="67">
        <f>AVERAGE(J203:J205)</f>
        <v>67.489999999999995</v>
      </c>
      <c r="U206" s="68">
        <f>_xlfn.STDEV.S(J203:J205)</f>
        <v>6.7523551446884067</v>
      </c>
      <c r="V206" s="69">
        <f>(U206/T206)*100</f>
        <v>10.004971321215599</v>
      </c>
      <c r="W206" s="70" t="str">
        <f>IF(V206&gt;25,"Mediana","Média")</f>
        <v>Média</v>
      </c>
      <c r="X206" s="71">
        <f>MIN(J203:J206)</f>
        <v>61.92</v>
      </c>
      <c r="Y206" s="72" t="s">
        <v>70</v>
      </c>
      <c r="Z206" s="73" t="s">
        <v>71</v>
      </c>
    </row>
    <row r="207" spans="1:26" s="20" customFormat="1" ht="21.75" customHeight="1" thickBot="1" x14ac:dyDescent="0.3">
      <c r="A207" s="84"/>
      <c r="B207" s="85"/>
      <c r="C207" s="85"/>
      <c r="D207" s="85"/>
      <c r="E207" s="85"/>
      <c r="F207" s="85"/>
      <c r="G207" s="85"/>
      <c r="H207" s="85"/>
      <c r="I207" s="85"/>
      <c r="J207" s="85"/>
      <c r="K207" s="85"/>
      <c r="L207" s="85"/>
      <c r="M207" s="85"/>
      <c r="N207" s="85"/>
      <c r="O207" s="85"/>
      <c r="P207" s="85"/>
      <c r="Q207" s="85"/>
      <c r="R207" s="87"/>
      <c r="V207" s="40"/>
    </row>
    <row r="208" spans="1:26" ht="55.5" customHeight="1" x14ac:dyDescent="0.25">
      <c r="A208" s="419">
        <v>78</v>
      </c>
      <c r="B208" s="419"/>
      <c r="C208" s="421" t="s">
        <v>371</v>
      </c>
      <c r="D208" s="423" t="s">
        <v>109</v>
      </c>
      <c r="E208" s="425">
        <v>35</v>
      </c>
      <c r="F208" s="240" t="s">
        <v>306</v>
      </c>
      <c r="G208" s="218" t="s">
        <v>307</v>
      </c>
      <c r="H208" s="220" t="s">
        <v>315</v>
      </c>
      <c r="I208" s="220" t="s">
        <v>79</v>
      </c>
      <c r="J208" s="226">
        <v>58.48</v>
      </c>
      <c r="K208" s="427">
        <f>AVERAGE(J208:J213)</f>
        <v>115.77000000000002</v>
      </c>
      <c r="L208" s="470">
        <f>K208*1.25</f>
        <v>144.71250000000003</v>
      </c>
      <c r="M208" s="470">
        <f>K208*0.75</f>
        <v>86.827500000000015</v>
      </c>
      <c r="N208" s="54" t="str">
        <f>IF(J208&gt;L$208,"EXCESSIVAMENTE ELEVADO",IF(J208&lt;M$208,"INEXEQUÍVEL","VÁLIDO"))</f>
        <v>INEXEQUÍVEL</v>
      </c>
      <c r="O208" s="355">
        <f>J208/K$208</f>
        <v>0.50513950073421421</v>
      </c>
      <c r="P208" s="353" t="s">
        <v>61</v>
      </c>
      <c r="Q208" s="403">
        <f>TRUNC(MEDIAN(J208:J211),2)</f>
        <v>85.25</v>
      </c>
      <c r="R208" s="403">
        <f>Q208*E208</f>
        <v>2983.75</v>
      </c>
      <c r="T208" s="472" t="s">
        <v>62</v>
      </c>
      <c r="U208" s="473"/>
      <c r="V208" s="473"/>
      <c r="W208" s="473"/>
      <c r="X208" s="474"/>
      <c r="Y208" s="468" t="s">
        <v>66</v>
      </c>
      <c r="Z208" s="469"/>
    </row>
    <row r="209" spans="1:26" ht="55.5" customHeight="1" x14ac:dyDescent="0.25">
      <c r="A209" s="420"/>
      <c r="B209" s="420"/>
      <c r="C209" s="422"/>
      <c r="D209" s="424"/>
      <c r="E209" s="426"/>
      <c r="F209" s="241" t="s">
        <v>322</v>
      </c>
      <c r="G209" s="220" t="s">
        <v>83</v>
      </c>
      <c r="H209" s="220" t="s">
        <v>314</v>
      </c>
      <c r="I209" s="220" t="s">
        <v>79</v>
      </c>
      <c r="J209" s="226">
        <v>72.5</v>
      </c>
      <c r="K209" s="428"/>
      <c r="L209" s="471"/>
      <c r="M209" s="471"/>
      <c r="N209" s="54" t="str">
        <f t="shared" ref="N209:N214" si="25">IF(J209&gt;L$208,"EXCESSIVAMENTE ELEVADO",IF(J209&lt;M$208,"INEXEQUÍVEL","VÁLIDO"))</f>
        <v>INEXEQUÍVEL</v>
      </c>
      <c r="O209" s="355">
        <f>J209/K$208</f>
        <v>0.62624168610175335</v>
      </c>
      <c r="P209" s="353" t="s">
        <v>61</v>
      </c>
      <c r="Q209" s="404"/>
      <c r="R209" s="404"/>
      <c r="T209" s="61" t="s">
        <v>4</v>
      </c>
      <c r="U209" s="62" t="s">
        <v>63</v>
      </c>
      <c r="V209" s="63" t="s">
        <v>75</v>
      </c>
      <c r="W209" s="62" t="s">
        <v>65</v>
      </c>
      <c r="X209" s="64" t="s">
        <v>15</v>
      </c>
      <c r="Y209" s="65">
        <v>0.25</v>
      </c>
      <c r="Z209" s="66">
        <v>0.75</v>
      </c>
    </row>
    <row r="210" spans="1:26" ht="55.5" customHeight="1" thickBot="1" x14ac:dyDescent="0.3">
      <c r="A210" s="420"/>
      <c r="B210" s="420"/>
      <c r="C210" s="422"/>
      <c r="D210" s="424"/>
      <c r="E210" s="426"/>
      <c r="F210" s="241" t="s">
        <v>356</v>
      </c>
      <c r="G210" s="222" t="s">
        <v>83</v>
      </c>
      <c r="H210" s="220" t="s">
        <v>319</v>
      </c>
      <c r="I210" s="220" t="s">
        <v>80</v>
      </c>
      <c r="J210" s="226">
        <v>98</v>
      </c>
      <c r="K210" s="428"/>
      <c r="L210" s="471"/>
      <c r="M210" s="471"/>
      <c r="N210" s="54" t="str">
        <f t="shared" si="25"/>
        <v>VÁLIDO</v>
      </c>
      <c r="O210" s="52"/>
      <c r="P210" s="55"/>
      <c r="Q210" s="404"/>
      <c r="R210" s="404"/>
      <c r="T210" s="67">
        <f>AVERAGE(J208:J211)</f>
        <v>92.245000000000005</v>
      </c>
      <c r="U210" s="68">
        <f>_xlfn.STDEV.S(J208:J211)</f>
        <v>35.793855617968838</v>
      </c>
      <c r="V210" s="69">
        <f>(U210/T210)*100</f>
        <v>38.803030644445592</v>
      </c>
      <c r="W210" s="70" t="str">
        <f>IF(V210&gt;25,"Mediana","Média")</f>
        <v>Mediana</v>
      </c>
      <c r="X210" s="71" t="e">
        <f>MIN(J208:J210,#REF!)</f>
        <v>#REF!</v>
      </c>
      <c r="Y210" s="72" t="s">
        <v>70</v>
      </c>
      <c r="Z210" s="73" t="s">
        <v>71</v>
      </c>
    </row>
    <row r="211" spans="1:26" ht="55.5" customHeight="1" x14ac:dyDescent="0.25">
      <c r="A211" s="420"/>
      <c r="B211" s="420"/>
      <c r="C211" s="422"/>
      <c r="D211" s="424"/>
      <c r="E211" s="426"/>
      <c r="F211" s="220" t="s">
        <v>354</v>
      </c>
      <c r="G211" s="218" t="s">
        <v>83</v>
      </c>
      <c r="H211" s="218" t="s">
        <v>320</v>
      </c>
      <c r="I211" s="218" t="s">
        <v>80</v>
      </c>
      <c r="J211" s="233">
        <v>140</v>
      </c>
      <c r="K211" s="428"/>
      <c r="L211" s="471"/>
      <c r="M211" s="471"/>
      <c r="N211" s="54" t="str">
        <f t="shared" si="25"/>
        <v>VÁLIDO</v>
      </c>
      <c r="O211" s="369"/>
      <c r="P211" s="370"/>
      <c r="Q211" s="404"/>
      <c r="R211" s="404"/>
    </row>
    <row r="212" spans="1:26" ht="55.5" customHeight="1" x14ac:dyDescent="0.25">
      <c r="A212" s="420"/>
      <c r="B212" s="420"/>
      <c r="C212" s="422"/>
      <c r="D212" s="424"/>
      <c r="E212" s="426"/>
      <c r="F212" s="316" t="s">
        <v>480</v>
      </c>
      <c r="G212" s="218" t="s">
        <v>133</v>
      </c>
      <c r="H212" s="220" t="s">
        <v>479</v>
      </c>
      <c r="I212" s="220" t="s">
        <v>80</v>
      </c>
      <c r="J212" s="226">
        <v>164.2</v>
      </c>
      <c r="K212" s="428"/>
      <c r="L212" s="471"/>
      <c r="M212" s="471"/>
      <c r="N212" s="54" t="str">
        <f t="shared" si="25"/>
        <v>EXCESSIVAMENTE ELEVADO</v>
      </c>
      <c r="O212" s="369">
        <f>(J212-K208)/K208</f>
        <v>0.41832944631597091</v>
      </c>
      <c r="P212" s="370" t="s">
        <v>538</v>
      </c>
      <c r="Q212" s="404"/>
      <c r="R212" s="404"/>
    </row>
    <row r="213" spans="1:26" ht="43.9" customHeight="1" x14ac:dyDescent="0.25">
      <c r="A213" s="420"/>
      <c r="B213" s="420"/>
      <c r="C213" s="422"/>
      <c r="D213" s="424"/>
      <c r="E213" s="426"/>
      <c r="F213" s="219" t="s">
        <v>425</v>
      </c>
      <c r="G213" s="243" t="s">
        <v>133</v>
      </c>
      <c r="H213" s="218" t="s">
        <v>402</v>
      </c>
      <c r="I213" s="218" t="s">
        <v>403</v>
      </c>
      <c r="J213" s="319">
        <v>161.44</v>
      </c>
      <c r="K213" s="428"/>
      <c r="L213" s="471"/>
      <c r="M213" s="471"/>
      <c r="N213" s="54" t="str">
        <f t="shared" si="25"/>
        <v>EXCESSIVAMENTE ELEVADO</v>
      </c>
      <c r="O213" s="288">
        <f>(J213-K208)/K208</f>
        <v>0.39448907316230425</v>
      </c>
      <c r="P213" s="370" t="s">
        <v>538</v>
      </c>
      <c r="Q213" s="404"/>
      <c r="R213" s="404"/>
    </row>
    <row r="214" spans="1:26" ht="69" customHeight="1" x14ac:dyDescent="0.25">
      <c r="A214" s="420"/>
      <c r="B214" s="420"/>
      <c r="C214" s="422"/>
      <c r="D214" s="424"/>
      <c r="E214" s="426"/>
      <c r="F214" s="389" t="s">
        <v>493</v>
      </c>
      <c r="G214" s="390" t="s">
        <v>84</v>
      </c>
      <c r="H214" s="218" t="s">
        <v>494</v>
      </c>
      <c r="I214" s="390" t="s">
        <v>403</v>
      </c>
      <c r="J214" s="391">
        <v>183.33</v>
      </c>
      <c r="K214" s="428"/>
      <c r="L214" s="471"/>
      <c r="M214" s="471"/>
      <c r="N214" s="392" t="str">
        <f t="shared" si="25"/>
        <v>EXCESSIVAMENTE ELEVADO</v>
      </c>
      <c r="O214" s="393">
        <f>(J214-K208)/K208</f>
        <v>0.58357087328323376</v>
      </c>
      <c r="P214" s="370" t="s">
        <v>538</v>
      </c>
      <c r="Q214" s="404"/>
      <c r="R214" s="404"/>
    </row>
    <row r="215" spans="1:26" s="20" customFormat="1" ht="21.75" customHeight="1" x14ac:dyDescent="0.25">
      <c r="A215" s="395" t="s">
        <v>67</v>
      </c>
      <c r="B215" s="396"/>
      <c r="C215" s="396"/>
      <c r="D215" s="396"/>
      <c r="E215" s="396"/>
      <c r="F215" s="396"/>
      <c r="G215" s="396"/>
      <c r="H215" s="396"/>
      <c r="I215" s="396"/>
      <c r="J215" s="396"/>
      <c r="K215" s="396"/>
      <c r="L215" s="396"/>
      <c r="M215" s="396"/>
      <c r="N215" s="396"/>
      <c r="O215" s="396"/>
      <c r="P215" s="396"/>
      <c r="Q215" s="397"/>
      <c r="R215" s="394">
        <f>R16+R24+R32+R38+R47+R56+R65+R74+R81+R91+R100+R108+R116+R125+R133+R143+R150+R159+R167+R175+R183+R189+R194+R203+R208</f>
        <v>76229.290000000008</v>
      </c>
      <c r="V215" s="40"/>
    </row>
  </sheetData>
  <sortState xmlns:xlrd2="http://schemas.microsoft.com/office/spreadsheetml/2017/richdata2" ref="F204:J206">
    <sortCondition ref="J204:J206"/>
  </sortState>
  <mergeCells count="356">
    <mergeCell ref="Y204:Z204"/>
    <mergeCell ref="T160:X160"/>
    <mergeCell ref="Y160:Z160"/>
    <mergeCell ref="T167:X167"/>
    <mergeCell ref="Y167:Z167"/>
    <mergeCell ref="T176:X176"/>
    <mergeCell ref="Y176:Z176"/>
    <mergeCell ref="T183:X183"/>
    <mergeCell ref="Y183:Z183"/>
    <mergeCell ref="T189:X189"/>
    <mergeCell ref="Y189:Z189"/>
    <mergeCell ref="T126:X126"/>
    <mergeCell ref="Y126:Z126"/>
    <mergeCell ref="T135:X135"/>
    <mergeCell ref="Y135:Z135"/>
    <mergeCell ref="T144:X144"/>
    <mergeCell ref="Y144:Z144"/>
    <mergeCell ref="T151:X151"/>
    <mergeCell ref="Y151:Z151"/>
    <mergeCell ref="T148:X148"/>
    <mergeCell ref="Y148:Z148"/>
    <mergeCell ref="Y25:Z25"/>
    <mergeCell ref="Y33:Z33"/>
    <mergeCell ref="T57:X57"/>
    <mergeCell ref="Y57:Z57"/>
    <mergeCell ref="T66:X66"/>
    <mergeCell ref="Y66:Z66"/>
    <mergeCell ref="T83:X83"/>
    <mergeCell ref="Y83:Z83"/>
    <mergeCell ref="T93:X93"/>
    <mergeCell ref="Y93:Z93"/>
    <mergeCell ref="T76:X76"/>
    <mergeCell ref="Y76:Z76"/>
    <mergeCell ref="T91:X91"/>
    <mergeCell ref="Y91:Z91"/>
    <mergeCell ref="T56:X56"/>
    <mergeCell ref="Y56:Z56"/>
    <mergeCell ref="T63:X63"/>
    <mergeCell ref="Y65:Z65"/>
    <mergeCell ref="T72:X72"/>
    <mergeCell ref="T65:X65"/>
    <mergeCell ref="A215:Q215"/>
    <mergeCell ref="L208:L214"/>
    <mergeCell ref="M208:M214"/>
    <mergeCell ref="Q208:Q214"/>
    <mergeCell ref="R208:R214"/>
    <mergeCell ref="T208:X208"/>
    <mergeCell ref="Y208:Z208"/>
    <mergeCell ref="R203:R206"/>
    <mergeCell ref="A208:A214"/>
    <mergeCell ref="B208:B214"/>
    <mergeCell ref="C208:C214"/>
    <mergeCell ref="D208:D214"/>
    <mergeCell ref="E208:E214"/>
    <mergeCell ref="K208:K214"/>
    <mergeCell ref="A203:A206"/>
    <mergeCell ref="B203:B206"/>
    <mergeCell ref="C203:C206"/>
    <mergeCell ref="D203:D206"/>
    <mergeCell ref="E203:E206"/>
    <mergeCell ref="K203:K206"/>
    <mergeCell ref="L203:L206"/>
    <mergeCell ref="M203:M206"/>
    <mergeCell ref="Q203:Q206"/>
    <mergeCell ref="T204:X204"/>
    <mergeCell ref="L194:L201"/>
    <mergeCell ref="M194:M201"/>
    <mergeCell ref="Q194:Q201"/>
    <mergeCell ref="R194:R201"/>
    <mergeCell ref="T199:X199"/>
    <mergeCell ref="Y199:Z199"/>
    <mergeCell ref="R189:R192"/>
    <mergeCell ref="K194:K201"/>
    <mergeCell ref="A189:A192"/>
    <mergeCell ref="B189:B192"/>
    <mergeCell ref="C189:C192"/>
    <mergeCell ref="D189:D192"/>
    <mergeCell ref="E189:E192"/>
    <mergeCell ref="K189:K192"/>
    <mergeCell ref="L189:L192"/>
    <mergeCell ref="M189:M192"/>
    <mergeCell ref="Q189:Q192"/>
    <mergeCell ref="A194:A201"/>
    <mergeCell ref="B194:B201"/>
    <mergeCell ref="C194:C201"/>
    <mergeCell ref="D194:D201"/>
    <mergeCell ref="E194:E201"/>
    <mergeCell ref="T194:X194"/>
    <mergeCell ref="Y194:Z194"/>
    <mergeCell ref="K183:K187"/>
    <mergeCell ref="L183:L187"/>
    <mergeCell ref="M183:M187"/>
    <mergeCell ref="Q183:Q187"/>
    <mergeCell ref="R183:R187"/>
    <mergeCell ref="A183:A187"/>
    <mergeCell ref="B183:B187"/>
    <mergeCell ref="C183:C187"/>
    <mergeCell ref="D183:D187"/>
    <mergeCell ref="E183:E187"/>
    <mergeCell ref="R167:R173"/>
    <mergeCell ref="A175:A181"/>
    <mergeCell ref="B175:B181"/>
    <mergeCell ref="C175:C181"/>
    <mergeCell ref="D175:D181"/>
    <mergeCell ref="E175:E181"/>
    <mergeCell ref="K175:K181"/>
    <mergeCell ref="L175:L181"/>
    <mergeCell ref="M175:M181"/>
    <mergeCell ref="Q175:Q181"/>
    <mergeCell ref="R175:R181"/>
    <mergeCell ref="A167:A173"/>
    <mergeCell ref="B167:B173"/>
    <mergeCell ref="C167:C173"/>
    <mergeCell ref="D167:D173"/>
    <mergeCell ref="E167:E173"/>
    <mergeCell ref="K167:K173"/>
    <mergeCell ref="L167:L173"/>
    <mergeCell ref="M167:M173"/>
    <mergeCell ref="Q167:Q173"/>
    <mergeCell ref="R150:R157"/>
    <mergeCell ref="A159:A165"/>
    <mergeCell ref="B159:B165"/>
    <mergeCell ref="C159:C165"/>
    <mergeCell ref="D159:D165"/>
    <mergeCell ref="E159:E165"/>
    <mergeCell ref="K159:K165"/>
    <mergeCell ref="L159:L165"/>
    <mergeCell ref="M159:M165"/>
    <mergeCell ref="Q159:Q165"/>
    <mergeCell ref="R159:R165"/>
    <mergeCell ref="A150:A157"/>
    <mergeCell ref="B150:B157"/>
    <mergeCell ref="C150:C157"/>
    <mergeCell ref="D150:D157"/>
    <mergeCell ref="E150:E157"/>
    <mergeCell ref="K150:K157"/>
    <mergeCell ref="L150:L157"/>
    <mergeCell ref="M150:M157"/>
    <mergeCell ref="Q150:Q157"/>
    <mergeCell ref="A133:A141"/>
    <mergeCell ref="B133:B141"/>
    <mergeCell ref="C133:C141"/>
    <mergeCell ref="D133:D141"/>
    <mergeCell ref="E133:E141"/>
    <mergeCell ref="A143:A148"/>
    <mergeCell ref="B143:B148"/>
    <mergeCell ref="C143:C148"/>
    <mergeCell ref="D143:D148"/>
    <mergeCell ref="E143:E148"/>
    <mergeCell ref="K143:K148"/>
    <mergeCell ref="L143:L148"/>
    <mergeCell ref="M143:M148"/>
    <mergeCell ref="Q143:Q148"/>
    <mergeCell ref="K133:K141"/>
    <mergeCell ref="L133:L141"/>
    <mergeCell ref="M133:M141"/>
    <mergeCell ref="Q133:Q141"/>
    <mergeCell ref="R133:R141"/>
    <mergeCell ref="R143:R148"/>
    <mergeCell ref="R116:R123"/>
    <mergeCell ref="T121:X121"/>
    <mergeCell ref="Y121:Z121"/>
    <mergeCell ref="A125:A131"/>
    <mergeCell ref="B125:B131"/>
    <mergeCell ref="C125:C131"/>
    <mergeCell ref="D125:D131"/>
    <mergeCell ref="E125:E131"/>
    <mergeCell ref="K125:K131"/>
    <mergeCell ref="L125:L131"/>
    <mergeCell ref="M125:M131"/>
    <mergeCell ref="Q125:Q131"/>
    <mergeCell ref="R125:R131"/>
    <mergeCell ref="A116:A123"/>
    <mergeCell ref="B116:B123"/>
    <mergeCell ref="C116:C123"/>
    <mergeCell ref="D116:D123"/>
    <mergeCell ref="E116:E123"/>
    <mergeCell ref="K116:K123"/>
    <mergeCell ref="L116:L123"/>
    <mergeCell ref="M116:M123"/>
    <mergeCell ref="Q116:Q123"/>
    <mergeCell ref="T117:X117"/>
    <mergeCell ref="Y117:Z117"/>
    <mergeCell ref="T106:X106"/>
    <mergeCell ref="Y106:Z106"/>
    <mergeCell ref="A108:A114"/>
    <mergeCell ref="B108:B114"/>
    <mergeCell ref="C108:C114"/>
    <mergeCell ref="D108:D114"/>
    <mergeCell ref="E108:E114"/>
    <mergeCell ref="Y114:Z114"/>
    <mergeCell ref="K108:K114"/>
    <mergeCell ref="L108:L114"/>
    <mergeCell ref="M108:M114"/>
    <mergeCell ref="Q108:Q114"/>
    <mergeCell ref="R108:R114"/>
    <mergeCell ref="T114:X114"/>
    <mergeCell ref="T109:X109"/>
    <mergeCell ref="Y109:Z109"/>
    <mergeCell ref="T101:X101"/>
    <mergeCell ref="A81:A89"/>
    <mergeCell ref="B81:B89"/>
    <mergeCell ref="C81:C89"/>
    <mergeCell ref="D81:D89"/>
    <mergeCell ref="E81:E89"/>
    <mergeCell ref="Q91:Q98"/>
    <mergeCell ref="R91:R98"/>
    <mergeCell ref="Y101:Z101"/>
    <mergeCell ref="A99:R99"/>
    <mergeCell ref="A100:A106"/>
    <mergeCell ref="B100:B106"/>
    <mergeCell ref="C100:C106"/>
    <mergeCell ref="D100:D106"/>
    <mergeCell ref="E100:E106"/>
    <mergeCell ref="K100:K106"/>
    <mergeCell ref="L100:L106"/>
    <mergeCell ref="M100:M106"/>
    <mergeCell ref="Q100:Q106"/>
    <mergeCell ref="R100:R106"/>
    <mergeCell ref="T97:X97"/>
    <mergeCell ref="Y97:Z97"/>
    <mergeCell ref="Y87:Z87"/>
    <mergeCell ref="A90:R90"/>
    <mergeCell ref="A91:A98"/>
    <mergeCell ref="B91:B98"/>
    <mergeCell ref="C91:C98"/>
    <mergeCell ref="D91:D98"/>
    <mergeCell ref="E91:E98"/>
    <mergeCell ref="K91:K98"/>
    <mergeCell ref="L91:L98"/>
    <mergeCell ref="M91:M98"/>
    <mergeCell ref="K81:K89"/>
    <mergeCell ref="L81:L89"/>
    <mergeCell ref="M81:M89"/>
    <mergeCell ref="Q81:Q89"/>
    <mergeCell ref="R81:R89"/>
    <mergeCell ref="T87:X87"/>
    <mergeCell ref="A73:R73"/>
    <mergeCell ref="A74:A79"/>
    <mergeCell ref="B74:B79"/>
    <mergeCell ref="C74:C79"/>
    <mergeCell ref="D74:D79"/>
    <mergeCell ref="E74:E79"/>
    <mergeCell ref="K74:K79"/>
    <mergeCell ref="L74:L79"/>
    <mergeCell ref="K65:K72"/>
    <mergeCell ref="L65:L72"/>
    <mergeCell ref="M65:M72"/>
    <mergeCell ref="Q65:Q72"/>
    <mergeCell ref="R65:R72"/>
    <mergeCell ref="M74:M79"/>
    <mergeCell ref="Q74:Q79"/>
    <mergeCell ref="R74:R79"/>
    <mergeCell ref="A64:R64"/>
    <mergeCell ref="A65:A72"/>
    <mergeCell ref="B65:B72"/>
    <mergeCell ref="C65:C72"/>
    <mergeCell ref="D65:D72"/>
    <mergeCell ref="E65:E72"/>
    <mergeCell ref="A55:R55"/>
    <mergeCell ref="A56:A63"/>
    <mergeCell ref="B56:B63"/>
    <mergeCell ref="C56:C63"/>
    <mergeCell ref="D56:D63"/>
    <mergeCell ref="E56:E63"/>
    <mergeCell ref="K56:K63"/>
    <mergeCell ref="L56:L63"/>
    <mergeCell ref="M56:M63"/>
    <mergeCell ref="Q56:Q63"/>
    <mergeCell ref="R56:R63"/>
    <mergeCell ref="L47:L54"/>
    <mergeCell ref="M47:M54"/>
    <mergeCell ref="Q47:Q54"/>
    <mergeCell ref="R47:R54"/>
    <mergeCell ref="T48:X48"/>
    <mergeCell ref="Y48:Z48"/>
    <mergeCell ref="R38:R45"/>
    <mergeCell ref="T41:X41"/>
    <mergeCell ref="Y41:Z41"/>
    <mergeCell ref="A46:R46"/>
    <mergeCell ref="A47:A54"/>
    <mergeCell ref="B47:B54"/>
    <mergeCell ref="C47:C54"/>
    <mergeCell ref="D47:D54"/>
    <mergeCell ref="E47:E54"/>
    <mergeCell ref="K47:K54"/>
    <mergeCell ref="R24:R30"/>
    <mergeCell ref="T24:X24"/>
    <mergeCell ref="A37:Q37"/>
    <mergeCell ref="A38:A45"/>
    <mergeCell ref="B38:B45"/>
    <mergeCell ref="C38:C45"/>
    <mergeCell ref="D38:D45"/>
    <mergeCell ref="E38:E45"/>
    <mergeCell ref="K38:K45"/>
    <mergeCell ref="L38:L45"/>
    <mergeCell ref="M38:M45"/>
    <mergeCell ref="Q38:Q45"/>
    <mergeCell ref="T25:X25"/>
    <mergeCell ref="Y24:Z24"/>
    <mergeCell ref="A31:Q31"/>
    <mergeCell ref="A32:A36"/>
    <mergeCell ref="B32:B36"/>
    <mergeCell ref="C32:C36"/>
    <mergeCell ref="D32:D36"/>
    <mergeCell ref="E32:E36"/>
    <mergeCell ref="A23:Q23"/>
    <mergeCell ref="AB23:AK23"/>
    <mergeCell ref="A24:A30"/>
    <mergeCell ref="B24:B30"/>
    <mergeCell ref="C24:C30"/>
    <mergeCell ref="D24:D30"/>
    <mergeCell ref="E24:E30"/>
    <mergeCell ref="K24:K30"/>
    <mergeCell ref="L24:L30"/>
    <mergeCell ref="M24:M30"/>
    <mergeCell ref="K32:K36"/>
    <mergeCell ref="L32:L36"/>
    <mergeCell ref="M32:M36"/>
    <mergeCell ref="Q32:Q36"/>
    <mergeCell ref="R32:R36"/>
    <mergeCell ref="T33:X33"/>
    <mergeCell ref="Q24:Q30"/>
    <mergeCell ref="M16:M22"/>
    <mergeCell ref="Q16:Q22"/>
    <mergeCell ref="R16:R22"/>
    <mergeCell ref="AC16:AJ16"/>
    <mergeCell ref="T19:X19"/>
    <mergeCell ref="Y19:Z19"/>
    <mergeCell ref="AB21:AL21"/>
    <mergeCell ref="N14:N15"/>
    <mergeCell ref="O14:P15"/>
    <mergeCell ref="Q14:R14"/>
    <mergeCell ref="M14:M15"/>
    <mergeCell ref="A16:A22"/>
    <mergeCell ref="B16:B22"/>
    <mergeCell ref="C16:C22"/>
    <mergeCell ref="D16:D22"/>
    <mergeCell ref="E16:E22"/>
    <mergeCell ref="K16:K22"/>
    <mergeCell ref="L16:L22"/>
    <mergeCell ref="H14:H15"/>
    <mergeCell ref="I14:I15"/>
    <mergeCell ref="J14:J15"/>
    <mergeCell ref="K14:K15"/>
    <mergeCell ref="L14:L15"/>
    <mergeCell ref="A7:Q7"/>
    <mergeCell ref="A11:R11"/>
    <mergeCell ref="AC13:AJ13"/>
    <mergeCell ref="A14:A15"/>
    <mergeCell ref="B14:B15"/>
    <mergeCell ref="C14:C15"/>
    <mergeCell ref="D14:D15"/>
    <mergeCell ref="E14:E15"/>
    <mergeCell ref="F14:F15"/>
    <mergeCell ref="G14:G15"/>
  </mergeCells>
  <conditionalFormatting sqref="N81:N89 N32:O32 N24:O30 N33:N36 N38:N45 N189:O192 N16:O22">
    <cfRule type="cellIs" dxfId="907" priority="1154" operator="lessThan">
      <formula>"K$25"</formula>
    </cfRule>
    <cfRule type="cellIs" dxfId="906" priority="1155" operator="greaterThan">
      <formula>"J$25"</formula>
    </cfRule>
  </conditionalFormatting>
  <conditionalFormatting sqref="N81:N89 N32:O32 N24:P28 N33:N36 N38:N45 N189:P191 N192:O192 N29:O30 N16:O22">
    <cfRule type="cellIs" dxfId="905" priority="1152" operator="lessThan">
      <formula>"K$25"</formula>
    </cfRule>
    <cfRule type="cellIs" dxfId="904" priority="1153" operator="greaterThan">
      <formula>"J&amp;25"</formula>
    </cfRule>
  </conditionalFormatting>
  <conditionalFormatting sqref="N6:P6 N10:P10 N216:P1048576 N12:P13 N14:N22 N81:N89 N32:O32 N24:P28 N33:N36 N38:N45 N189:P191 N192:O192 N29:O30 O16:O22">
    <cfRule type="containsText" dxfId="903" priority="1151" operator="containsText" text="Excessivamente elevado">
      <formula>NOT(ISERROR(SEARCH("Excessivamente elevado",N6)))</formula>
    </cfRule>
  </conditionalFormatting>
  <conditionalFormatting sqref="O14">
    <cfRule type="containsText" dxfId="902" priority="1150" operator="containsText" text="Excessivamente elevado">
      <formula>NOT(ISERROR(SEARCH("Excessivamente elevado",O14)))</formula>
    </cfRule>
  </conditionalFormatting>
  <conditionalFormatting sqref="N23:P23">
    <cfRule type="containsText" dxfId="901" priority="1149" operator="containsText" text="Excessivamente elevado">
      <formula>NOT(ISERROR(SEARCH("Excessivamente elevado",N23)))</formula>
    </cfRule>
  </conditionalFormatting>
  <conditionalFormatting sqref="N33:N36">
    <cfRule type="cellIs" dxfId="900" priority="1143" operator="lessThan">
      <formula>"K$25"</formula>
    </cfRule>
    <cfRule type="cellIs" dxfId="899" priority="1144" operator="greaterThan">
      <formula>"J$25"</formula>
    </cfRule>
  </conditionalFormatting>
  <conditionalFormatting sqref="N33:N36">
    <cfRule type="cellIs" dxfId="898" priority="1141" operator="lessThan">
      <formula>"K$25"</formula>
    </cfRule>
    <cfRule type="cellIs" dxfId="897" priority="1142" operator="greaterThan">
      <formula>"J&amp;25"</formula>
    </cfRule>
  </conditionalFormatting>
  <conditionalFormatting sqref="N33:N36">
    <cfRule type="containsText" dxfId="896" priority="1140" operator="containsText" text="Excessivamente elevado">
      <formula>NOT(ISERROR(SEARCH("Excessivamente elevado",N33)))</formula>
    </cfRule>
  </conditionalFormatting>
  <conditionalFormatting sqref="N47:N54">
    <cfRule type="cellIs" dxfId="895" priority="1138" operator="lessThan">
      <formula>"K$25"</formula>
    </cfRule>
    <cfRule type="cellIs" dxfId="894" priority="1139" operator="greaterThan">
      <formula>"J$25"</formula>
    </cfRule>
  </conditionalFormatting>
  <conditionalFormatting sqref="N47:N54">
    <cfRule type="cellIs" dxfId="893" priority="1136" operator="lessThan">
      <formula>"K$25"</formula>
    </cfRule>
    <cfRule type="cellIs" dxfId="892" priority="1137" operator="greaterThan">
      <formula>"J&amp;25"</formula>
    </cfRule>
  </conditionalFormatting>
  <conditionalFormatting sqref="N47:N54">
    <cfRule type="containsText" dxfId="891" priority="1135" operator="containsText" text="Excessivamente elevado">
      <formula>NOT(ISERROR(SEARCH("Excessivamente elevado",N47)))</formula>
    </cfRule>
  </conditionalFormatting>
  <conditionalFormatting sqref="N56:N63">
    <cfRule type="cellIs" dxfId="890" priority="1133" operator="lessThan">
      <formula>"K$25"</formula>
    </cfRule>
    <cfRule type="cellIs" dxfId="889" priority="1134" operator="greaterThan">
      <formula>"J$25"</formula>
    </cfRule>
  </conditionalFormatting>
  <conditionalFormatting sqref="N56:N63">
    <cfRule type="cellIs" dxfId="888" priority="1131" operator="lessThan">
      <formula>"K$25"</formula>
    </cfRule>
    <cfRule type="cellIs" dxfId="887" priority="1132" operator="greaterThan">
      <formula>"J&amp;25"</formula>
    </cfRule>
  </conditionalFormatting>
  <conditionalFormatting sqref="N56:N63">
    <cfRule type="containsText" dxfId="886" priority="1130" operator="containsText" text="Excessivamente elevado">
      <formula>NOT(ISERROR(SEARCH("Excessivamente elevado",N56)))</formula>
    </cfRule>
  </conditionalFormatting>
  <conditionalFormatting sqref="O38:O39">
    <cfRule type="cellIs" dxfId="885" priority="1124" operator="lessThan">
      <formula>"K$25"</formula>
    </cfRule>
    <cfRule type="cellIs" dxfId="884" priority="1125" operator="greaterThan">
      <formula>"J$25"</formula>
    </cfRule>
  </conditionalFormatting>
  <conditionalFormatting sqref="O38:O39">
    <cfRule type="cellIs" dxfId="883" priority="1122" operator="lessThan">
      <formula>"K$25"</formula>
    </cfRule>
    <cfRule type="cellIs" dxfId="882" priority="1123" operator="greaterThan">
      <formula>"J&amp;25"</formula>
    </cfRule>
  </conditionalFormatting>
  <conditionalFormatting sqref="O38:O39">
    <cfRule type="containsText" dxfId="881" priority="1121" operator="containsText" text="Excessivamente elevado">
      <formula>NOT(ISERROR(SEARCH("Excessivamente elevado",O38)))</formula>
    </cfRule>
  </conditionalFormatting>
  <conditionalFormatting sqref="O38:O39">
    <cfRule type="containsText" priority="1126" operator="containsText" text="Excessivamente elevado">
      <formula>NOT(ISERROR(SEARCH("Excessivamente elevado",O38)))</formula>
    </cfRule>
    <cfRule type="containsText" dxfId="880" priority="1127" operator="containsText" text="Válido">
      <formula>NOT(ISERROR(SEARCH("Válido",O38)))</formula>
    </cfRule>
    <cfRule type="containsText" dxfId="879" priority="1128" operator="containsText" text="Inexequível">
      <formula>NOT(ISERROR(SEARCH("Inexequível",O38)))</formula>
    </cfRule>
    <cfRule type="aboveAverage" dxfId="878" priority="1129" aboveAverage="0"/>
  </conditionalFormatting>
  <conditionalFormatting sqref="P39">
    <cfRule type="cellIs" dxfId="877" priority="1115" operator="lessThan">
      <formula>"K$25"</formula>
    </cfRule>
    <cfRule type="cellIs" dxfId="876" priority="1116" operator="greaterThan">
      <formula>"J&amp;25"</formula>
    </cfRule>
  </conditionalFormatting>
  <conditionalFormatting sqref="P39">
    <cfRule type="containsText" dxfId="875" priority="1114" operator="containsText" text="Excessivamente elevado">
      <formula>NOT(ISERROR(SEARCH("Excessivamente elevado",P39)))</formula>
    </cfRule>
  </conditionalFormatting>
  <conditionalFormatting sqref="P39">
    <cfRule type="containsText" priority="1117" operator="containsText" text="Excessivamente elevado">
      <formula>NOT(ISERROR(SEARCH("Excessivamente elevado",P39)))</formula>
    </cfRule>
    <cfRule type="containsText" dxfId="874" priority="1118" operator="containsText" text="Válido">
      <formula>NOT(ISERROR(SEARCH("Válido",P39)))</formula>
    </cfRule>
    <cfRule type="containsText" dxfId="873" priority="1119" operator="containsText" text="Inexequível">
      <formula>NOT(ISERROR(SEARCH("Inexequível",P39)))</formula>
    </cfRule>
    <cfRule type="aboveAverage" dxfId="872" priority="1120" aboveAverage="0"/>
  </conditionalFormatting>
  <conditionalFormatting sqref="P39">
    <cfRule type="cellIs" dxfId="871" priority="1108" operator="lessThan">
      <formula>"K$25"</formula>
    </cfRule>
    <cfRule type="cellIs" dxfId="870" priority="1109" operator="greaterThan">
      <formula>"J&amp;25"</formula>
    </cfRule>
  </conditionalFormatting>
  <conditionalFormatting sqref="P39">
    <cfRule type="containsText" dxfId="869" priority="1107" operator="containsText" text="Excessivamente elevado">
      <formula>NOT(ISERROR(SEARCH("Excessivamente elevado",P39)))</formula>
    </cfRule>
  </conditionalFormatting>
  <conditionalFormatting sqref="P39">
    <cfRule type="containsText" priority="1110" operator="containsText" text="Excessivamente elevado">
      <formula>NOT(ISERROR(SEARCH("Excessivamente elevado",P39)))</formula>
    </cfRule>
    <cfRule type="containsText" dxfId="868" priority="1111" operator="containsText" text="Válido">
      <formula>NOT(ISERROR(SEARCH("Válido",P39)))</formula>
    </cfRule>
    <cfRule type="containsText" dxfId="867" priority="1112" operator="containsText" text="Inexequível">
      <formula>NOT(ISERROR(SEARCH("Inexequível",P39)))</formula>
    </cfRule>
    <cfRule type="aboveAverage" dxfId="866" priority="1113" aboveAverage="0"/>
  </conditionalFormatting>
  <conditionalFormatting sqref="P100">
    <cfRule type="cellIs" dxfId="865" priority="1101" operator="lessThan">
      <formula>"K$25"</formula>
    </cfRule>
    <cfRule type="cellIs" dxfId="864" priority="1102" operator="greaterThan">
      <formula>"J&amp;25"</formula>
    </cfRule>
  </conditionalFormatting>
  <conditionalFormatting sqref="P100">
    <cfRule type="containsText" dxfId="863" priority="1100" operator="containsText" text="Excessivamente elevado">
      <formula>NOT(ISERROR(SEARCH("Excessivamente elevado",P100)))</formula>
    </cfRule>
  </conditionalFormatting>
  <conditionalFormatting sqref="P100">
    <cfRule type="containsText" priority="1103" operator="containsText" text="Excessivamente elevado">
      <formula>NOT(ISERROR(SEARCH("Excessivamente elevado",P100)))</formula>
    </cfRule>
    <cfRule type="containsText" dxfId="862" priority="1104" operator="containsText" text="Válido">
      <formula>NOT(ISERROR(SEARCH("Válido",P100)))</formula>
    </cfRule>
    <cfRule type="containsText" dxfId="861" priority="1105" operator="containsText" text="Inexequível">
      <formula>NOT(ISERROR(SEARCH("Inexequível",P100)))</formula>
    </cfRule>
    <cfRule type="aboveAverage" dxfId="860" priority="1106" aboveAverage="0"/>
  </conditionalFormatting>
  <conditionalFormatting sqref="N65:N72">
    <cfRule type="cellIs" dxfId="859" priority="1098" operator="lessThan">
      <formula>"K$25"</formula>
    </cfRule>
    <cfRule type="cellIs" dxfId="858" priority="1099" operator="greaterThan">
      <formula>"J$25"</formula>
    </cfRule>
  </conditionalFormatting>
  <conditionalFormatting sqref="N65:N72">
    <cfRule type="cellIs" dxfId="857" priority="1096" operator="lessThan">
      <formula>"K$25"</formula>
    </cfRule>
    <cfRule type="cellIs" dxfId="856" priority="1097" operator="greaterThan">
      <formula>"J&amp;25"</formula>
    </cfRule>
  </conditionalFormatting>
  <conditionalFormatting sqref="N65:N72">
    <cfRule type="containsText" dxfId="855" priority="1095" operator="containsText" text="Excessivamente elevado">
      <formula>NOT(ISERROR(SEARCH("Excessivamente elevado",N65)))</formula>
    </cfRule>
  </conditionalFormatting>
  <conditionalFormatting sqref="N74:N79">
    <cfRule type="cellIs" dxfId="854" priority="1093" operator="lessThan">
      <formula>"K$25"</formula>
    </cfRule>
    <cfRule type="cellIs" dxfId="853" priority="1094" operator="greaterThan">
      <formula>"J$25"</formula>
    </cfRule>
  </conditionalFormatting>
  <conditionalFormatting sqref="N74:N79">
    <cfRule type="cellIs" dxfId="852" priority="1091" operator="lessThan">
      <formula>"K$25"</formula>
    </cfRule>
    <cfRule type="cellIs" dxfId="851" priority="1092" operator="greaterThan">
      <formula>"J&amp;25"</formula>
    </cfRule>
  </conditionalFormatting>
  <conditionalFormatting sqref="N74:N79">
    <cfRule type="containsText" dxfId="850" priority="1090" operator="containsText" text="Excessivamente elevado">
      <formula>NOT(ISERROR(SEARCH("Excessivamente elevado",N74)))</formula>
    </cfRule>
  </conditionalFormatting>
  <conditionalFormatting sqref="N91:N98">
    <cfRule type="cellIs" dxfId="849" priority="1088" operator="lessThan">
      <formula>"K$25"</formula>
    </cfRule>
    <cfRule type="cellIs" dxfId="848" priority="1089" operator="greaterThan">
      <formula>"J$25"</formula>
    </cfRule>
  </conditionalFormatting>
  <conditionalFormatting sqref="N91:N98">
    <cfRule type="cellIs" dxfId="847" priority="1086" operator="lessThan">
      <formula>"K$25"</formula>
    </cfRule>
    <cfRule type="cellIs" dxfId="846" priority="1087" operator="greaterThan">
      <formula>"J&amp;25"</formula>
    </cfRule>
  </conditionalFormatting>
  <conditionalFormatting sqref="N91:N98">
    <cfRule type="containsText" dxfId="845" priority="1085" operator="containsText" text="Excessivamente elevado">
      <formula>NOT(ISERROR(SEARCH("Excessivamente elevado",N91)))</formula>
    </cfRule>
  </conditionalFormatting>
  <conditionalFormatting sqref="N100:N106">
    <cfRule type="cellIs" dxfId="844" priority="1083" operator="lessThan">
      <formula>"K$25"</formula>
    </cfRule>
    <cfRule type="cellIs" dxfId="843" priority="1084" operator="greaterThan">
      <formula>"J$25"</formula>
    </cfRule>
  </conditionalFormatting>
  <conditionalFormatting sqref="N100:N106">
    <cfRule type="cellIs" dxfId="842" priority="1081" operator="lessThan">
      <formula>"K$25"</formula>
    </cfRule>
    <cfRule type="cellIs" dxfId="841" priority="1082" operator="greaterThan">
      <formula>"J&amp;25"</formula>
    </cfRule>
  </conditionalFormatting>
  <conditionalFormatting sqref="N100:N106">
    <cfRule type="containsText" dxfId="840" priority="1080" operator="containsText" text="Excessivamente elevado">
      <formula>NOT(ISERROR(SEARCH("Excessivamente elevado",N100)))</formula>
    </cfRule>
  </conditionalFormatting>
  <conditionalFormatting sqref="O24:O30 O16:O22">
    <cfRule type="cellIs" dxfId="839" priority="1079" operator="between">
      <formula>75</formula>
      <formula>100</formula>
    </cfRule>
  </conditionalFormatting>
  <conditionalFormatting sqref="O47">
    <cfRule type="cellIs" dxfId="838" priority="1066" operator="lessThan">
      <formula>"K$25"</formula>
    </cfRule>
    <cfRule type="cellIs" dxfId="837" priority="1067" operator="greaterThan">
      <formula>"J$25"</formula>
    </cfRule>
  </conditionalFormatting>
  <conditionalFormatting sqref="O47">
    <cfRule type="cellIs" dxfId="836" priority="1064" operator="lessThan">
      <formula>"K$25"</formula>
    </cfRule>
    <cfRule type="cellIs" dxfId="835" priority="1065" operator="greaterThan">
      <formula>"J&amp;25"</formula>
    </cfRule>
  </conditionalFormatting>
  <conditionalFormatting sqref="O47">
    <cfRule type="containsText" dxfId="834" priority="1063" operator="containsText" text="Excessivamente elevado">
      <formula>NOT(ISERROR(SEARCH("Excessivamente elevado",O47)))</formula>
    </cfRule>
  </conditionalFormatting>
  <conditionalFormatting sqref="O47">
    <cfRule type="containsText" priority="1068" operator="containsText" text="Excessivamente elevado">
      <formula>NOT(ISERROR(SEARCH("Excessivamente elevado",O47)))</formula>
    </cfRule>
    <cfRule type="containsText" dxfId="833" priority="1069" operator="containsText" text="Válido">
      <formula>NOT(ISERROR(SEARCH("Válido",O47)))</formula>
    </cfRule>
    <cfRule type="containsText" dxfId="832" priority="1070" operator="containsText" text="Inexequível">
      <formula>NOT(ISERROR(SEARCH("Inexequível",O47)))</formula>
    </cfRule>
    <cfRule type="aboveAverage" dxfId="831" priority="1071" aboveAverage="0"/>
  </conditionalFormatting>
  <conditionalFormatting sqref="P47">
    <cfRule type="cellIs" dxfId="830" priority="1057" operator="lessThan">
      <formula>"K$25"</formula>
    </cfRule>
    <cfRule type="cellIs" dxfId="829" priority="1058" operator="greaterThan">
      <formula>"J&amp;25"</formula>
    </cfRule>
  </conditionalFormatting>
  <conditionalFormatting sqref="P47">
    <cfRule type="containsText" dxfId="828" priority="1056" operator="containsText" text="Excessivamente elevado">
      <formula>NOT(ISERROR(SEARCH("Excessivamente elevado",P47)))</formula>
    </cfRule>
  </conditionalFormatting>
  <conditionalFormatting sqref="P47">
    <cfRule type="containsText" priority="1059" operator="containsText" text="Excessivamente elevado">
      <formula>NOT(ISERROR(SEARCH("Excessivamente elevado",P47)))</formula>
    </cfRule>
    <cfRule type="containsText" dxfId="827" priority="1060" operator="containsText" text="Válido">
      <formula>NOT(ISERROR(SEARCH("Válido",P47)))</formula>
    </cfRule>
    <cfRule type="containsText" dxfId="826" priority="1061" operator="containsText" text="Inexequível">
      <formula>NOT(ISERROR(SEARCH("Inexequível",P47)))</formula>
    </cfRule>
    <cfRule type="aboveAverage" dxfId="825" priority="1062" aboveAverage="0"/>
  </conditionalFormatting>
  <conditionalFormatting sqref="P47">
    <cfRule type="cellIs" dxfId="824" priority="1050" operator="lessThan">
      <formula>"K$25"</formula>
    </cfRule>
    <cfRule type="cellIs" dxfId="823" priority="1051" operator="greaterThan">
      <formula>"J&amp;25"</formula>
    </cfRule>
  </conditionalFormatting>
  <conditionalFormatting sqref="P47">
    <cfRule type="containsText" dxfId="822" priority="1049" operator="containsText" text="Excessivamente elevado">
      <formula>NOT(ISERROR(SEARCH("Excessivamente elevado",P47)))</formula>
    </cfRule>
  </conditionalFormatting>
  <conditionalFormatting sqref="P47">
    <cfRule type="containsText" priority="1052" operator="containsText" text="Excessivamente elevado">
      <formula>NOT(ISERROR(SEARCH("Excessivamente elevado",P47)))</formula>
    </cfRule>
    <cfRule type="containsText" dxfId="821" priority="1053" operator="containsText" text="Válido">
      <formula>NOT(ISERROR(SEARCH("Válido",P47)))</formula>
    </cfRule>
    <cfRule type="containsText" dxfId="820" priority="1054" operator="containsText" text="Inexequível">
      <formula>NOT(ISERROR(SEARCH("Inexequível",P47)))</formula>
    </cfRule>
    <cfRule type="aboveAverage" dxfId="819" priority="1055" aboveAverage="0"/>
  </conditionalFormatting>
  <conditionalFormatting sqref="O56:O62">
    <cfRule type="cellIs" dxfId="818" priority="1043" operator="lessThan">
      <formula>"K$25"</formula>
    </cfRule>
    <cfRule type="cellIs" dxfId="817" priority="1044" operator="greaterThan">
      <formula>"J$25"</formula>
    </cfRule>
  </conditionalFormatting>
  <conditionalFormatting sqref="O56:O62">
    <cfRule type="cellIs" dxfId="816" priority="1041" operator="lessThan">
      <formula>"K$25"</formula>
    </cfRule>
    <cfRule type="cellIs" dxfId="815" priority="1042" operator="greaterThan">
      <formula>"J&amp;25"</formula>
    </cfRule>
  </conditionalFormatting>
  <conditionalFormatting sqref="O56:O62">
    <cfRule type="containsText" dxfId="814" priority="1040" operator="containsText" text="Excessivamente elevado">
      <formula>NOT(ISERROR(SEARCH("Excessivamente elevado",O56)))</formula>
    </cfRule>
  </conditionalFormatting>
  <conditionalFormatting sqref="O56:O62">
    <cfRule type="containsText" priority="1045" operator="containsText" text="Excessivamente elevado">
      <formula>NOT(ISERROR(SEARCH("Excessivamente elevado",O56)))</formula>
    </cfRule>
    <cfRule type="containsText" dxfId="813" priority="1046" operator="containsText" text="Válido">
      <formula>NOT(ISERROR(SEARCH("Válido",O56)))</formula>
    </cfRule>
    <cfRule type="containsText" dxfId="812" priority="1047" operator="containsText" text="Inexequível">
      <formula>NOT(ISERROR(SEARCH("Inexequível",O56)))</formula>
    </cfRule>
    <cfRule type="aboveAverage" dxfId="811" priority="1048" aboveAverage="0"/>
  </conditionalFormatting>
  <conditionalFormatting sqref="P56:P61">
    <cfRule type="cellIs" dxfId="810" priority="1034" operator="lessThan">
      <formula>"K$25"</formula>
    </cfRule>
    <cfRule type="cellIs" dxfId="809" priority="1035" operator="greaterThan">
      <formula>"J&amp;25"</formula>
    </cfRule>
  </conditionalFormatting>
  <conditionalFormatting sqref="P56:P61">
    <cfRule type="containsText" dxfId="808" priority="1033" operator="containsText" text="Excessivamente elevado">
      <formula>NOT(ISERROR(SEARCH("Excessivamente elevado",P56)))</formula>
    </cfRule>
  </conditionalFormatting>
  <conditionalFormatting sqref="P56:P61">
    <cfRule type="containsText" priority="1036" operator="containsText" text="Excessivamente elevado">
      <formula>NOT(ISERROR(SEARCH("Excessivamente elevado",P56)))</formula>
    </cfRule>
    <cfRule type="containsText" dxfId="807" priority="1037" operator="containsText" text="Válido">
      <formula>NOT(ISERROR(SEARCH("Válido",P56)))</formula>
    </cfRule>
    <cfRule type="containsText" dxfId="806" priority="1038" operator="containsText" text="Inexequível">
      <formula>NOT(ISERROR(SEARCH("Inexequível",P56)))</formula>
    </cfRule>
    <cfRule type="aboveAverage" dxfId="805" priority="1039" aboveAverage="0"/>
  </conditionalFormatting>
  <conditionalFormatting sqref="P56:P61">
    <cfRule type="cellIs" dxfId="804" priority="1027" operator="lessThan">
      <formula>"K$25"</formula>
    </cfRule>
    <cfRule type="cellIs" dxfId="803" priority="1028" operator="greaterThan">
      <formula>"J&amp;25"</formula>
    </cfRule>
  </conditionalFormatting>
  <conditionalFormatting sqref="P56:P61">
    <cfRule type="containsText" dxfId="802" priority="1026" operator="containsText" text="Excessivamente elevado">
      <formula>NOT(ISERROR(SEARCH("Excessivamente elevado",P56)))</formula>
    </cfRule>
  </conditionalFormatting>
  <conditionalFormatting sqref="P56:P61">
    <cfRule type="containsText" priority="1029" operator="containsText" text="Excessivamente elevado">
      <formula>NOT(ISERROR(SEARCH("Excessivamente elevado",P56)))</formula>
    </cfRule>
    <cfRule type="containsText" dxfId="801" priority="1030" operator="containsText" text="Válido">
      <formula>NOT(ISERROR(SEARCH("Válido",P56)))</formula>
    </cfRule>
    <cfRule type="containsText" dxfId="800" priority="1031" operator="containsText" text="Inexequível">
      <formula>NOT(ISERROR(SEARCH("Inexequível",P56)))</formula>
    </cfRule>
    <cfRule type="aboveAverage" dxfId="799" priority="1032" aboveAverage="0"/>
  </conditionalFormatting>
  <conditionalFormatting sqref="N80:P80">
    <cfRule type="containsText" dxfId="798" priority="1025" operator="containsText" text="Excessivamente elevado">
      <formula>NOT(ISERROR(SEARCH("Excessivamente elevado",N80)))</formula>
    </cfRule>
  </conditionalFormatting>
  <conditionalFormatting sqref="O74:O77">
    <cfRule type="cellIs" dxfId="797" priority="1019" operator="lessThan">
      <formula>"K$25"</formula>
    </cfRule>
    <cfRule type="cellIs" dxfId="796" priority="1020" operator="greaterThan">
      <formula>"J$25"</formula>
    </cfRule>
  </conditionalFormatting>
  <conditionalFormatting sqref="O74:O77">
    <cfRule type="cellIs" dxfId="795" priority="1017" operator="lessThan">
      <formula>"K$25"</formula>
    </cfRule>
    <cfRule type="cellIs" dxfId="794" priority="1018" operator="greaterThan">
      <formula>"J&amp;25"</formula>
    </cfRule>
  </conditionalFormatting>
  <conditionalFormatting sqref="O74:O77">
    <cfRule type="containsText" dxfId="793" priority="1016" operator="containsText" text="Excessivamente elevado">
      <formula>NOT(ISERROR(SEARCH("Excessivamente elevado",O74)))</formula>
    </cfRule>
  </conditionalFormatting>
  <conditionalFormatting sqref="O74:O77">
    <cfRule type="containsText" priority="1021" operator="containsText" text="Excessivamente elevado">
      <formula>NOT(ISERROR(SEARCH("Excessivamente elevado",O74)))</formula>
    </cfRule>
    <cfRule type="containsText" dxfId="792" priority="1022" operator="containsText" text="Válido">
      <formula>NOT(ISERROR(SEARCH("Válido",O74)))</formula>
    </cfRule>
    <cfRule type="containsText" dxfId="791" priority="1023" operator="containsText" text="Inexequível">
      <formula>NOT(ISERROR(SEARCH("Inexequível",O74)))</formula>
    </cfRule>
    <cfRule type="aboveAverage" dxfId="790" priority="1024" aboveAverage="0"/>
  </conditionalFormatting>
  <conditionalFormatting sqref="P74:P77">
    <cfRule type="cellIs" dxfId="789" priority="1010" operator="lessThan">
      <formula>"K$25"</formula>
    </cfRule>
    <cfRule type="cellIs" dxfId="788" priority="1011" operator="greaterThan">
      <formula>"J&amp;25"</formula>
    </cfRule>
  </conditionalFormatting>
  <conditionalFormatting sqref="P74:P77">
    <cfRule type="containsText" dxfId="787" priority="1009" operator="containsText" text="Excessivamente elevado">
      <formula>NOT(ISERROR(SEARCH("Excessivamente elevado",P74)))</formula>
    </cfRule>
  </conditionalFormatting>
  <conditionalFormatting sqref="P74:P77">
    <cfRule type="containsText" priority="1012" operator="containsText" text="Excessivamente elevado">
      <formula>NOT(ISERROR(SEARCH("Excessivamente elevado",P74)))</formula>
    </cfRule>
    <cfRule type="containsText" dxfId="786" priority="1013" operator="containsText" text="Válido">
      <formula>NOT(ISERROR(SEARCH("Válido",P74)))</formula>
    </cfRule>
    <cfRule type="containsText" dxfId="785" priority="1014" operator="containsText" text="Inexequível">
      <formula>NOT(ISERROR(SEARCH("Inexequível",P74)))</formula>
    </cfRule>
    <cfRule type="aboveAverage" dxfId="784" priority="1015" aboveAverage="0"/>
  </conditionalFormatting>
  <conditionalFormatting sqref="P74:P77">
    <cfRule type="cellIs" dxfId="783" priority="1003" operator="lessThan">
      <formula>"K$25"</formula>
    </cfRule>
    <cfRule type="cellIs" dxfId="782" priority="1004" operator="greaterThan">
      <formula>"J&amp;25"</formula>
    </cfRule>
  </conditionalFormatting>
  <conditionalFormatting sqref="P74:P77">
    <cfRule type="containsText" dxfId="781" priority="1002" operator="containsText" text="Excessivamente elevado">
      <formula>NOT(ISERROR(SEARCH("Excessivamente elevado",P74)))</formula>
    </cfRule>
  </conditionalFormatting>
  <conditionalFormatting sqref="P74:P77">
    <cfRule type="containsText" priority="1005" operator="containsText" text="Excessivamente elevado">
      <formula>NOT(ISERROR(SEARCH("Excessivamente elevado",P74)))</formula>
    </cfRule>
    <cfRule type="containsText" dxfId="780" priority="1006" operator="containsText" text="Válido">
      <formula>NOT(ISERROR(SEARCH("Válido",P74)))</formula>
    </cfRule>
    <cfRule type="containsText" dxfId="779" priority="1007" operator="containsText" text="Inexequível">
      <formula>NOT(ISERROR(SEARCH("Inexequível",P74)))</formula>
    </cfRule>
    <cfRule type="aboveAverage" dxfId="778" priority="1008" aboveAverage="0"/>
  </conditionalFormatting>
  <conditionalFormatting sqref="O91:O98">
    <cfRule type="cellIs" dxfId="777" priority="996" operator="lessThan">
      <formula>"K$25"</formula>
    </cfRule>
    <cfRule type="cellIs" dxfId="776" priority="997" operator="greaterThan">
      <formula>"J$25"</formula>
    </cfRule>
  </conditionalFormatting>
  <conditionalFormatting sqref="O91:O98">
    <cfRule type="cellIs" dxfId="775" priority="994" operator="lessThan">
      <formula>"K$25"</formula>
    </cfRule>
    <cfRule type="cellIs" dxfId="774" priority="995" operator="greaterThan">
      <formula>"J&amp;25"</formula>
    </cfRule>
  </conditionalFormatting>
  <conditionalFormatting sqref="O91:O98">
    <cfRule type="containsText" dxfId="773" priority="993" operator="containsText" text="Excessivamente elevado">
      <formula>NOT(ISERROR(SEARCH("Excessivamente elevado",O91)))</formula>
    </cfRule>
  </conditionalFormatting>
  <conditionalFormatting sqref="O91:O98">
    <cfRule type="containsText" priority="998" operator="containsText" text="Excessivamente elevado">
      <formula>NOT(ISERROR(SEARCH("Excessivamente elevado",O91)))</formula>
    </cfRule>
    <cfRule type="containsText" dxfId="772" priority="999" operator="containsText" text="Válido">
      <formula>NOT(ISERROR(SEARCH("Válido",O91)))</formula>
    </cfRule>
    <cfRule type="containsText" dxfId="771" priority="1000" operator="containsText" text="Inexequível">
      <formula>NOT(ISERROR(SEARCH("Inexequível",O91)))</formula>
    </cfRule>
    <cfRule type="aboveAverage" dxfId="770" priority="1001" aboveAverage="0"/>
  </conditionalFormatting>
  <conditionalFormatting sqref="P91:P96">
    <cfRule type="cellIs" dxfId="769" priority="987" operator="lessThan">
      <formula>"K$25"</formula>
    </cfRule>
    <cfRule type="cellIs" dxfId="768" priority="988" operator="greaterThan">
      <formula>"J&amp;25"</formula>
    </cfRule>
  </conditionalFormatting>
  <conditionalFormatting sqref="P91:P96">
    <cfRule type="containsText" dxfId="767" priority="986" operator="containsText" text="Excessivamente elevado">
      <formula>NOT(ISERROR(SEARCH("Excessivamente elevado",P91)))</formula>
    </cfRule>
  </conditionalFormatting>
  <conditionalFormatting sqref="P91:P96">
    <cfRule type="containsText" priority="989" operator="containsText" text="Excessivamente elevado">
      <formula>NOT(ISERROR(SEARCH("Excessivamente elevado",P91)))</formula>
    </cfRule>
    <cfRule type="containsText" dxfId="766" priority="990" operator="containsText" text="Válido">
      <formula>NOT(ISERROR(SEARCH("Válido",P91)))</formula>
    </cfRule>
    <cfRule type="containsText" dxfId="765" priority="991" operator="containsText" text="Inexequível">
      <formula>NOT(ISERROR(SEARCH("Inexequível",P91)))</formula>
    </cfRule>
    <cfRule type="aboveAverage" dxfId="764" priority="992" aboveAverage="0"/>
  </conditionalFormatting>
  <conditionalFormatting sqref="P91:P96">
    <cfRule type="cellIs" dxfId="763" priority="980" operator="lessThan">
      <formula>"K$25"</formula>
    </cfRule>
    <cfRule type="cellIs" dxfId="762" priority="981" operator="greaterThan">
      <formula>"J&amp;25"</formula>
    </cfRule>
  </conditionalFormatting>
  <conditionalFormatting sqref="P91:P96">
    <cfRule type="containsText" dxfId="761" priority="979" operator="containsText" text="Excessivamente elevado">
      <formula>NOT(ISERROR(SEARCH("Excessivamente elevado",P91)))</formula>
    </cfRule>
  </conditionalFormatting>
  <conditionalFormatting sqref="P91:P96">
    <cfRule type="containsText" priority="982" operator="containsText" text="Excessivamente elevado">
      <formula>NOT(ISERROR(SEARCH("Excessivamente elevado",P91)))</formula>
    </cfRule>
    <cfRule type="containsText" dxfId="760" priority="983" operator="containsText" text="Válido">
      <formula>NOT(ISERROR(SEARCH("Válido",P91)))</formula>
    </cfRule>
    <cfRule type="containsText" dxfId="759" priority="984" operator="containsText" text="Inexequível">
      <formula>NOT(ISERROR(SEARCH("Inexequível",P91)))</formula>
    </cfRule>
    <cfRule type="aboveAverage" dxfId="758" priority="985" aboveAverage="0"/>
  </conditionalFormatting>
  <conditionalFormatting sqref="O100">
    <cfRule type="cellIs" dxfId="757" priority="973" operator="lessThan">
      <formula>"K$25"</formula>
    </cfRule>
    <cfRule type="cellIs" dxfId="756" priority="974" operator="greaterThan">
      <formula>"J$25"</formula>
    </cfRule>
  </conditionalFormatting>
  <conditionalFormatting sqref="O100">
    <cfRule type="cellIs" dxfId="755" priority="971" operator="lessThan">
      <formula>"K$25"</formula>
    </cfRule>
    <cfRule type="cellIs" dxfId="754" priority="972" operator="greaterThan">
      <formula>"J&amp;25"</formula>
    </cfRule>
  </conditionalFormatting>
  <conditionalFormatting sqref="O100">
    <cfRule type="containsText" dxfId="753" priority="970" operator="containsText" text="Excessivamente elevado">
      <formula>NOT(ISERROR(SEARCH("Excessivamente elevado",O100)))</formula>
    </cfRule>
  </conditionalFormatting>
  <conditionalFormatting sqref="O100">
    <cfRule type="containsText" priority="975" operator="containsText" text="Excessivamente elevado">
      <formula>NOT(ISERROR(SEARCH("Excessivamente elevado",O100)))</formula>
    </cfRule>
    <cfRule type="containsText" dxfId="752" priority="976" operator="containsText" text="Válido">
      <formula>NOT(ISERROR(SEARCH("Válido",O100)))</formula>
    </cfRule>
    <cfRule type="containsText" dxfId="751" priority="977" operator="containsText" text="Inexequível">
      <formula>NOT(ISERROR(SEARCH("Inexequível",O100)))</formula>
    </cfRule>
    <cfRule type="aboveAverage" dxfId="750" priority="978" aboveAverage="0"/>
  </conditionalFormatting>
  <conditionalFormatting sqref="N107:P107">
    <cfRule type="containsText" dxfId="749" priority="969" operator="containsText" text="Excessivamente elevado">
      <formula>NOT(ISERROR(SEARCH("Excessivamente elevado",N107)))</formula>
    </cfRule>
  </conditionalFormatting>
  <conditionalFormatting sqref="N31:P31">
    <cfRule type="containsText" dxfId="748" priority="968" operator="containsText" text="Excessivamente elevado">
      <formula>NOT(ISERROR(SEARCH("Excessivamente elevado",N31)))</formula>
    </cfRule>
  </conditionalFormatting>
  <conditionalFormatting sqref="N37:P37">
    <cfRule type="containsText" dxfId="747" priority="967" operator="containsText" text="Excessivamente elevado">
      <formula>NOT(ISERROR(SEARCH("Excessivamente elevado",N37)))</formula>
    </cfRule>
  </conditionalFormatting>
  <conditionalFormatting sqref="N74:N79">
    <cfRule type="containsText" priority="1160" operator="containsText" text="Excessivamente elevado">
      <formula>NOT(ISERROR(SEARCH("Excessivamente elevado",N74)))</formula>
    </cfRule>
    <cfRule type="containsText" dxfId="746" priority="1161" operator="containsText" text="Válido">
      <formula>NOT(ISERROR(SEARCH("Válido",N74)))</formula>
    </cfRule>
    <cfRule type="containsText" dxfId="745" priority="1162" operator="containsText" text="Inexequível">
      <formula>NOT(ISERROR(SEARCH("Inexequível",N74)))</formula>
    </cfRule>
    <cfRule type="aboveAverage" dxfId="744" priority="1163" aboveAverage="0"/>
  </conditionalFormatting>
  <conditionalFormatting sqref="P108">
    <cfRule type="cellIs" dxfId="743" priority="957" operator="lessThan">
      <formula>"K$25"</formula>
    </cfRule>
    <cfRule type="cellIs" dxfId="742" priority="958" operator="greaterThan">
      <formula>"J&amp;25"</formula>
    </cfRule>
  </conditionalFormatting>
  <conditionalFormatting sqref="P108">
    <cfRule type="containsText" dxfId="741" priority="956" operator="containsText" text="Excessivamente elevado">
      <formula>NOT(ISERROR(SEARCH("Excessivamente elevado",P108)))</formula>
    </cfRule>
  </conditionalFormatting>
  <conditionalFormatting sqref="P108">
    <cfRule type="containsText" priority="959" operator="containsText" text="Excessivamente elevado">
      <formula>NOT(ISERROR(SEARCH("Excessivamente elevado",P108)))</formula>
    </cfRule>
    <cfRule type="containsText" dxfId="740" priority="960" operator="containsText" text="Válido">
      <formula>NOT(ISERROR(SEARCH("Válido",P108)))</formula>
    </cfRule>
    <cfRule type="containsText" dxfId="739" priority="961" operator="containsText" text="Inexequível">
      <formula>NOT(ISERROR(SEARCH("Inexequível",P108)))</formula>
    </cfRule>
    <cfRule type="aboveAverage" dxfId="738" priority="962" aboveAverage="0"/>
  </conditionalFormatting>
  <conditionalFormatting sqref="N108:N114">
    <cfRule type="cellIs" dxfId="737" priority="954" operator="lessThan">
      <formula>"K$25"</formula>
    </cfRule>
    <cfRule type="cellIs" dxfId="736" priority="955" operator="greaterThan">
      <formula>"J$25"</formula>
    </cfRule>
  </conditionalFormatting>
  <conditionalFormatting sqref="N108:N114">
    <cfRule type="cellIs" dxfId="735" priority="952" operator="lessThan">
      <formula>"K$25"</formula>
    </cfRule>
    <cfRule type="cellIs" dxfId="734" priority="953" operator="greaterThan">
      <formula>"J&amp;25"</formula>
    </cfRule>
  </conditionalFormatting>
  <conditionalFormatting sqref="N108:N114">
    <cfRule type="containsText" dxfId="733" priority="951" operator="containsText" text="Excessivamente elevado">
      <formula>NOT(ISERROR(SEARCH("Excessivamente elevado",N108)))</formula>
    </cfRule>
  </conditionalFormatting>
  <conditionalFormatting sqref="O108">
    <cfRule type="cellIs" dxfId="732" priority="945" operator="lessThan">
      <formula>"K$25"</formula>
    </cfRule>
    <cfRule type="cellIs" dxfId="731" priority="946" operator="greaterThan">
      <formula>"J$25"</formula>
    </cfRule>
  </conditionalFormatting>
  <conditionalFormatting sqref="O108">
    <cfRule type="cellIs" dxfId="730" priority="943" operator="lessThan">
      <formula>"K$25"</formula>
    </cfRule>
    <cfRule type="cellIs" dxfId="729" priority="944" operator="greaterThan">
      <formula>"J&amp;25"</formula>
    </cfRule>
  </conditionalFormatting>
  <conditionalFormatting sqref="O108">
    <cfRule type="containsText" dxfId="728" priority="942" operator="containsText" text="Excessivamente elevado">
      <formula>NOT(ISERROR(SEARCH("Excessivamente elevado",O108)))</formula>
    </cfRule>
  </conditionalFormatting>
  <conditionalFormatting sqref="O108">
    <cfRule type="containsText" priority="947" operator="containsText" text="Excessivamente elevado">
      <formula>NOT(ISERROR(SEARCH("Excessivamente elevado",O108)))</formula>
    </cfRule>
    <cfRule type="containsText" dxfId="727" priority="948" operator="containsText" text="Válido">
      <formula>NOT(ISERROR(SEARCH("Válido",O108)))</formula>
    </cfRule>
    <cfRule type="containsText" dxfId="726" priority="949" operator="containsText" text="Inexequível">
      <formula>NOT(ISERROR(SEARCH("Inexequível",O108)))</formula>
    </cfRule>
    <cfRule type="aboveAverage" dxfId="725" priority="950" aboveAverage="0"/>
  </conditionalFormatting>
  <conditionalFormatting sqref="N115:P115">
    <cfRule type="containsText" dxfId="724" priority="941" operator="containsText" text="Excessivamente elevado">
      <formula>NOT(ISERROR(SEARCH("Excessivamente elevado",N115)))</formula>
    </cfRule>
  </conditionalFormatting>
  <conditionalFormatting sqref="P116:P119">
    <cfRule type="cellIs" dxfId="723" priority="931" operator="lessThan">
      <formula>"K$25"</formula>
    </cfRule>
    <cfRule type="cellIs" dxfId="722" priority="932" operator="greaterThan">
      <formula>"J&amp;25"</formula>
    </cfRule>
  </conditionalFormatting>
  <conditionalFormatting sqref="P116:P119">
    <cfRule type="containsText" dxfId="721" priority="930" operator="containsText" text="Excessivamente elevado">
      <formula>NOT(ISERROR(SEARCH("Excessivamente elevado",P116)))</formula>
    </cfRule>
  </conditionalFormatting>
  <conditionalFormatting sqref="P116:P119">
    <cfRule type="containsText" priority="933" operator="containsText" text="Excessivamente elevado">
      <formula>NOT(ISERROR(SEARCH("Excessivamente elevado",P116)))</formula>
    </cfRule>
    <cfRule type="containsText" dxfId="720" priority="934" operator="containsText" text="Válido">
      <formula>NOT(ISERROR(SEARCH("Válido",P116)))</formula>
    </cfRule>
    <cfRule type="containsText" dxfId="719" priority="935" operator="containsText" text="Inexequível">
      <formula>NOT(ISERROR(SEARCH("Inexequível",P116)))</formula>
    </cfRule>
    <cfRule type="aboveAverage" dxfId="718" priority="936" aboveAverage="0"/>
  </conditionalFormatting>
  <conditionalFormatting sqref="N116:N123">
    <cfRule type="cellIs" dxfId="717" priority="928" operator="lessThan">
      <formula>"K$25"</formula>
    </cfRule>
    <cfRule type="cellIs" dxfId="716" priority="929" operator="greaterThan">
      <formula>"J$25"</formula>
    </cfRule>
  </conditionalFormatting>
  <conditionalFormatting sqref="N116:N123">
    <cfRule type="cellIs" dxfId="715" priority="926" operator="lessThan">
      <formula>"K$25"</formula>
    </cfRule>
    <cfRule type="cellIs" dxfId="714" priority="927" operator="greaterThan">
      <formula>"J&amp;25"</formula>
    </cfRule>
  </conditionalFormatting>
  <conditionalFormatting sqref="N116:N123">
    <cfRule type="containsText" dxfId="713" priority="925" operator="containsText" text="Excessivamente elevado">
      <formula>NOT(ISERROR(SEARCH("Excessivamente elevado",N116)))</formula>
    </cfRule>
  </conditionalFormatting>
  <conditionalFormatting sqref="O116:O119">
    <cfRule type="cellIs" dxfId="712" priority="919" operator="lessThan">
      <formula>"K$25"</formula>
    </cfRule>
    <cfRule type="cellIs" dxfId="711" priority="920" operator="greaterThan">
      <formula>"J$25"</formula>
    </cfRule>
  </conditionalFormatting>
  <conditionalFormatting sqref="O116:O119">
    <cfRule type="cellIs" dxfId="710" priority="917" operator="lessThan">
      <formula>"K$25"</formula>
    </cfRule>
    <cfRule type="cellIs" dxfId="709" priority="918" operator="greaterThan">
      <formula>"J&amp;25"</formula>
    </cfRule>
  </conditionalFormatting>
  <conditionalFormatting sqref="O116:O119">
    <cfRule type="containsText" dxfId="708" priority="916" operator="containsText" text="Excessivamente elevado">
      <formula>NOT(ISERROR(SEARCH("Excessivamente elevado",O116)))</formula>
    </cfRule>
  </conditionalFormatting>
  <conditionalFormatting sqref="O116:O119">
    <cfRule type="containsText" priority="921" operator="containsText" text="Excessivamente elevado">
      <formula>NOT(ISERROR(SEARCH("Excessivamente elevado",O116)))</formula>
    </cfRule>
    <cfRule type="containsText" dxfId="707" priority="922" operator="containsText" text="Válido">
      <formula>NOT(ISERROR(SEARCH("Válido",O116)))</formula>
    </cfRule>
    <cfRule type="containsText" dxfId="706" priority="923" operator="containsText" text="Inexequível">
      <formula>NOT(ISERROR(SEARCH("Inexequível",O116)))</formula>
    </cfRule>
    <cfRule type="aboveAverage" dxfId="705" priority="924" aboveAverage="0"/>
  </conditionalFormatting>
  <conditionalFormatting sqref="N124:P124">
    <cfRule type="containsText" dxfId="704" priority="915" operator="containsText" text="Excessivamente elevado">
      <formula>NOT(ISERROR(SEARCH("Excessivamente elevado",N124)))</formula>
    </cfRule>
  </conditionalFormatting>
  <conditionalFormatting sqref="N116:N123">
    <cfRule type="containsText" priority="937" operator="containsText" text="Excessivamente elevado">
      <formula>NOT(ISERROR(SEARCH("Excessivamente elevado",N116)))</formula>
    </cfRule>
    <cfRule type="containsText" dxfId="703" priority="938" operator="containsText" text="Válido">
      <formula>NOT(ISERROR(SEARCH("Válido",N116)))</formula>
    </cfRule>
    <cfRule type="containsText" dxfId="702" priority="939" operator="containsText" text="Inexequível">
      <formula>NOT(ISERROR(SEARCH("Inexequível",N116)))</formula>
    </cfRule>
    <cfRule type="aboveAverage" dxfId="701" priority="940" aboveAverage="0"/>
  </conditionalFormatting>
  <conditionalFormatting sqref="P125:P130">
    <cfRule type="cellIs" dxfId="700" priority="905" operator="lessThan">
      <formula>"K$25"</formula>
    </cfRule>
    <cfRule type="cellIs" dxfId="699" priority="906" operator="greaterThan">
      <formula>"J&amp;25"</formula>
    </cfRule>
  </conditionalFormatting>
  <conditionalFormatting sqref="P125:P130">
    <cfRule type="containsText" dxfId="698" priority="904" operator="containsText" text="Excessivamente elevado">
      <formula>NOT(ISERROR(SEARCH("Excessivamente elevado",P125)))</formula>
    </cfRule>
  </conditionalFormatting>
  <conditionalFormatting sqref="P125:P130">
    <cfRule type="containsText" priority="907" operator="containsText" text="Excessivamente elevado">
      <formula>NOT(ISERROR(SEARCH("Excessivamente elevado",P125)))</formula>
    </cfRule>
    <cfRule type="containsText" dxfId="697" priority="908" operator="containsText" text="Válido">
      <formula>NOT(ISERROR(SEARCH("Válido",P125)))</formula>
    </cfRule>
    <cfRule type="containsText" dxfId="696" priority="909" operator="containsText" text="Inexequível">
      <formula>NOT(ISERROR(SEARCH("Inexequível",P125)))</formula>
    </cfRule>
    <cfRule type="aboveAverage" dxfId="695" priority="910" aboveAverage="0"/>
  </conditionalFormatting>
  <conditionalFormatting sqref="N125:N131">
    <cfRule type="cellIs" dxfId="694" priority="902" operator="lessThan">
      <formula>"K$25"</formula>
    </cfRule>
    <cfRule type="cellIs" dxfId="693" priority="903" operator="greaterThan">
      <formula>"J$25"</formula>
    </cfRule>
  </conditionalFormatting>
  <conditionalFormatting sqref="N125:N131">
    <cfRule type="cellIs" dxfId="692" priority="900" operator="lessThan">
      <formula>"K$25"</formula>
    </cfRule>
    <cfRule type="cellIs" dxfId="691" priority="901" operator="greaterThan">
      <formula>"J&amp;25"</formula>
    </cfRule>
  </conditionalFormatting>
  <conditionalFormatting sqref="N125:N131">
    <cfRule type="containsText" dxfId="690" priority="899" operator="containsText" text="Excessivamente elevado">
      <formula>NOT(ISERROR(SEARCH("Excessivamente elevado",N125)))</formula>
    </cfRule>
  </conditionalFormatting>
  <conditionalFormatting sqref="O125:O131">
    <cfRule type="cellIs" dxfId="689" priority="893" operator="lessThan">
      <formula>"K$25"</formula>
    </cfRule>
    <cfRule type="cellIs" dxfId="688" priority="894" operator="greaterThan">
      <formula>"J$25"</formula>
    </cfRule>
  </conditionalFormatting>
  <conditionalFormatting sqref="O125:O131">
    <cfRule type="cellIs" dxfId="687" priority="891" operator="lessThan">
      <formula>"K$25"</formula>
    </cfRule>
    <cfRule type="cellIs" dxfId="686" priority="892" operator="greaterThan">
      <formula>"J&amp;25"</formula>
    </cfRule>
  </conditionalFormatting>
  <conditionalFormatting sqref="O125:O131">
    <cfRule type="containsText" dxfId="685" priority="890" operator="containsText" text="Excessivamente elevado">
      <formula>NOT(ISERROR(SEARCH("Excessivamente elevado",O125)))</formula>
    </cfRule>
  </conditionalFormatting>
  <conditionalFormatting sqref="O125:O131">
    <cfRule type="containsText" priority="895" operator="containsText" text="Excessivamente elevado">
      <formula>NOT(ISERROR(SEARCH("Excessivamente elevado",O125)))</formula>
    </cfRule>
    <cfRule type="containsText" dxfId="684" priority="896" operator="containsText" text="Válido">
      <formula>NOT(ISERROR(SEARCH("Válido",O125)))</formula>
    </cfRule>
    <cfRule type="containsText" dxfId="683" priority="897" operator="containsText" text="Inexequível">
      <formula>NOT(ISERROR(SEARCH("Inexequível",O125)))</formula>
    </cfRule>
    <cfRule type="aboveAverage" dxfId="682" priority="898" aboveAverage="0"/>
  </conditionalFormatting>
  <conditionalFormatting sqref="N132:P132">
    <cfRule type="containsText" dxfId="681" priority="889" operator="containsText" text="Excessivamente elevado">
      <formula>NOT(ISERROR(SEARCH("Excessivamente elevado",N132)))</formula>
    </cfRule>
  </conditionalFormatting>
  <conditionalFormatting sqref="P133:P139">
    <cfRule type="cellIs" dxfId="680" priority="879" operator="lessThan">
      <formula>"K$25"</formula>
    </cfRule>
    <cfRule type="cellIs" dxfId="679" priority="880" operator="greaterThan">
      <formula>"J&amp;25"</formula>
    </cfRule>
  </conditionalFormatting>
  <conditionalFormatting sqref="P133:P139">
    <cfRule type="containsText" dxfId="678" priority="878" operator="containsText" text="Excessivamente elevado">
      <formula>NOT(ISERROR(SEARCH("Excessivamente elevado",P133)))</formula>
    </cfRule>
  </conditionalFormatting>
  <conditionalFormatting sqref="P133:P139">
    <cfRule type="containsText" priority="881" operator="containsText" text="Excessivamente elevado">
      <formula>NOT(ISERROR(SEARCH("Excessivamente elevado",P133)))</formula>
    </cfRule>
    <cfRule type="containsText" dxfId="677" priority="882" operator="containsText" text="Válido">
      <formula>NOT(ISERROR(SEARCH("Válido",P133)))</formula>
    </cfRule>
    <cfRule type="containsText" dxfId="676" priority="883" operator="containsText" text="Inexequível">
      <formula>NOT(ISERROR(SEARCH("Inexequível",P133)))</formula>
    </cfRule>
    <cfRule type="aboveAverage" dxfId="675" priority="884" aboveAverage="0"/>
  </conditionalFormatting>
  <conditionalFormatting sqref="N133:N141">
    <cfRule type="cellIs" dxfId="674" priority="876" operator="lessThan">
      <formula>"K$25"</formula>
    </cfRule>
    <cfRule type="cellIs" dxfId="673" priority="877" operator="greaterThan">
      <formula>"J$25"</formula>
    </cfRule>
  </conditionalFormatting>
  <conditionalFormatting sqref="N133:N141">
    <cfRule type="cellIs" dxfId="672" priority="874" operator="lessThan">
      <formula>"K$25"</formula>
    </cfRule>
    <cfRule type="cellIs" dxfId="671" priority="875" operator="greaterThan">
      <formula>"J&amp;25"</formula>
    </cfRule>
  </conditionalFormatting>
  <conditionalFormatting sqref="N133:N141">
    <cfRule type="containsText" dxfId="670" priority="873" operator="containsText" text="Excessivamente elevado">
      <formula>NOT(ISERROR(SEARCH("Excessivamente elevado",N133)))</formula>
    </cfRule>
  </conditionalFormatting>
  <conditionalFormatting sqref="O133:O141">
    <cfRule type="cellIs" dxfId="669" priority="867" operator="lessThan">
      <formula>"K$25"</formula>
    </cfRule>
    <cfRule type="cellIs" dxfId="668" priority="868" operator="greaterThan">
      <formula>"J$25"</formula>
    </cfRule>
  </conditionalFormatting>
  <conditionalFormatting sqref="O133:O141">
    <cfRule type="cellIs" dxfId="667" priority="865" operator="lessThan">
      <formula>"K$25"</formula>
    </cfRule>
    <cfRule type="cellIs" dxfId="666" priority="866" operator="greaterThan">
      <formula>"J&amp;25"</formula>
    </cfRule>
  </conditionalFormatting>
  <conditionalFormatting sqref="O133:O141">
    <cfRule type="containsText" dxfId="665" priority="864" operator="containsText" text="Excessivamente elevado">
      <formula>NOT(ISERROR(SEARCH("Excessivamente elevado",O133)))</formula>
    </cfRule>
  </conditionalFormatting>
  <conditionalFormatting sqref="O133:O141">
    <cfRule type="containsText" priority="869" operator="containsText" text="Excessivamente elevado">
      <formula>NOT(ISERROR(SEARCH("Excessivamente elevado",O133)))</formula>
    </cfRule>
    <cfRule type="containsText" dxfId="664" priority="870" operator="containsText" text="Válido">
      <formula>NOT(ISERROR(SEARCH("Válido",O133)))</formula>
    </cfRule>
    <cfRule type="containsText" dxfId="663" priority="871" operator="containsText" text="Inexequível">
      <formula>NOT(ISERROR(SEARCH("Inexequível",O133)))</formula>
    </cfRule>
    <cfRule type="aboveAverage" dxfId="662" priority="872" aboveAverage="0"/>
  </conditionalFormatting>
  <conditionalFormatting sqref="N142:P142">
    <cfRule type="containsText" dxfId="661" priority="863" operator="containsText" text="Excessivamente elevado">
      <formula>NOT(ISERROR(SEARCH("Excessivamente elevado",N142)))</formula>
    </cfRule>
  </conditionalFormatting>
  <conditionalFormatting sqref="P143:P146">
    <cfRule type="cellIs" dxfId="660" priority="853" operator="lessThan">
      <formula>"K$25"</formula>
    </cfRule>
    <cfRule type="cellIs" dxfId="659" priority="854" operator="greaterThan">
      <formula>"J&amp;25"</formula>
    </cfRule>
  </conditionalFormatting>
  <conditionalFormatting sqref="P143:P146">
    <cfRule type="containsText" dxfId="658" priority="852" operator="containsText" text="Excessivamente elevado">
      <formula>NOT(ISERROR(SEARCH("Excessivamente elevado",P143)))</formula>
    </cfRule>
  </conditionalFormatting>
  <conditionalFormatting sqref="P143:P146">
    <cfRule type="containsText" priority="855" operator="containsText" text="Excessivamente elevado">
      <formula>NOT(ISERROR(SEARCH("Excessivamente elevado",P143)))</formula>
    </cfRule>
    <cfRule type="containsText" dxfId="657" priority="856" operator="containsText" text="Válido">
      <formula>NOT(ISERROR(SEARCH("Válido",P143)))</formula>
    </cfRule>
    <cfRule type="containsText" dxfId="656" priority="857" operator="containsText" text="Inexequível">
      <formula>NOT(ISERROR(SEARCH("Inexequível",P143)))</formula>
    </cfRule>
    <cfRule type="aboveAverage" dxfId="655" priority="858" aboveAverage="0"/>
  </conditionalFormatting>
  <conditionalFormatting sqref="N143:N148">
    <cfRule type="cellIs" dxfId="654" priority="850" operator="lessThan">
      <formula>"K$25"</formula>
    </cfRule>
    <cfRule type="cellIs" dxfId="653" priority="851" operator="greaterThan">
      <formula>"J$25"</formula>
    </cfRule>
  </conditionalFormatting>
  <conditionalFormatting sqref="N143:N148">
    <cfRule type="cellIs" dxfId="652" priority="848" operator="lessThan">
      <formula>"K$25"</formula>
    </cfRule>
    <cfRule type="cellIs" dxfId="651" priority="849" operator="greaterThan">
      <formula>"J&amp;25"</formula>
    </cfRule>
  </conditionalFormatting>
  <conditionalFormatting sqref="N143:N148">
    <cfRule type="containsText" dxfId="650" priority="847" operator="containsText" text="Excessivamente elevado">
      <formula>NOT(ISERROR(SEARCH("Excessivamente elevado",N143)))</formula>
    </cfRule>
  </conditionalFormatting>
  <conditionalFormatting sqref="O143:O146">
    <cfRule type="cellIs" dxfId="649" priority="841" operator="lessThan">
      <formula>"K$25"</formula>
    </cfRule>
    <cfRule type="cellIs" dxfId="648" priority="842" operator="greaterThan">
      <formula>"J$25"</formula>
    </cfRule>
  </conditionalFormatting>
  <conditionalFormatting sqref="O143:O146">
    <cfRule type="cellIs" dxfId="647" priority="839" operator="lessThan">
      <formula>"K$25"</formula>
    </cfRule>
    <cfRule type="cellIs" dxfId="646" priority="840" operator="greaterThan">
      <formula>"J&amp;25"</formula>
    </cfRule>
  </conditionalFormatting>
  <conditionalFormatting sqref="O143:O146">
    <cfRule type="containsText" dxfId="645" priority="838" operator="containsText" text="Excessivamente elevado">
      <formula>NOT(ISERROR(SEARCH("Excessivamente elevado",O143)))</formula>
    </cfRule>
  </conditionalFormatting>
  <conditionalFormatting sqref="O143:O146">
    <cfRule type="containsText" priority="843" operator="containsText" text="Excessivamente elevado">
      <formula>NOT(ISERROR(SEARCH("Excessivamente elevado",O143)))</formula>
    </cfRule>
    <cfRule type="containsText" dxfId="644" priority="844" operator="containsText" text="Válido">
      <formula>NOT(ISERROR(SEARCH("Válido",O143)))</formula>
    </cfRule>
    <cfRule type="containsText" dxfId="643" priority="845" operator="containsText" text="Inexequível">
      <formula>NOT(ISERROR(SEARCH("Inexequível",O143)))</formula>
    </cfRule>
    <cfRule type="aboveAverage" dxfId="642" priority="846" aboveAverage="0"/>
  </conditionalFormatting>
  <conditionalFormatting sqref="N149:P149">
    <cfRule type="containsText" dxfId="641" priority="837" operator="containsText" text="Excessivamente elevado">
      <formula>NOT(ISERROR(SEARCH("Excessivamente elevado",N149)))</formula>
    </cfRule>
  </conditionalFormatting>
  <conditionalFormatting sqref="P150:P156">
    <cfRule type="cellIs" dxfId="640" priority="827" operator="lessThan">
      <formula>"K$25"</formula>
    </cfRule>
    <cfRule type="cellIs" dxfId="639" priority="828" operator="greaterThan">
      <formula>"J&amp;25"</formula>
    </cfRule>
  </conditionalFormatting>
  <conditionalFormatting sqref="P150:P156">
    <cfRule type="containsText" dxfId="638" priority="826" operator="containsText" text="Excessivamente elevado">
      <formula>NOT(ISERROR(SEARCH("Excessivamente elevado",P150)))</formula>
    </cfRule>
  </conditionalFormatting>
  <conditionalFormatting sqref="P150:P156">
    <cfRule type="containsText" priority="829" operator="containsText" text="Excessivamente elevado">
      <formula>NOT(ISERROR(SEARCH("Excessivamente elevado",P150)))</formula>
    </cfRule>
    <cfRule type="containsText" dxfId="637" priority="830" operator="containsText" text="Válido">
      <formula>NOT(ISERROR(SEARCH("Válido",P150)))</formula>
    </cfRule>
    <cfRule type="containsText" dxfId="636" priority="831" operator="containsText" text="Inexequível">
      <formula>NOT(ISERROR(SEARCH("Inexequível",P150)))</formula>
    </cfRule>
    <cfRule type="aboveAverage" dxfId="635" priority="832" aboveAverage="0"/>
  </conditionalFormatting>
  <conditionalFormatting sqref="N150:N157">
    <cfRule type="cellIs" dxfId="634" priority="824" operator="lessThan">
      <formula>"K$25"</formula>
    </cfRule>
    <cfRule type="cellIs" dxfId="633" priority="825" operator="greaterThan">
      <formula>"J$25"</formula>
    </cfRule>
  </conditionalFormatting>
  <conditionalFormatting sqref="N150:N157">
    <cfRule type="cellIs" dxfId="632" priority="822" operator="lessThan">
      <formula>"K$25"</formula>
    </cfRule>
    <cfRule type="cellIs" dxfId="631" priority="823" operator="greaterThan">
      <formula>"J&amp;25"</formula>
    </cfRule>
  </conditionalFormatting>
  <conditionalFormatting sqref="N150:N157">
    <cfRule type="containsText" dxfId="630" priority="821" operator="containsText" text="Excessivamente elevado">
      <formula>NOT(ISERROR(SEARCH("Excessivamente elevado",N150)))</formula>
    </cfRule>
  </conditionalFormatting>
  <conditionalFormatting sqref="O150:O156">
    <cfRule type="cellIs" dxfId="629" priority="815" operator="lessThan">
      <formula>"K$25"</formula>
    </cfRule>
    <cfRule type="cellIs" dxfId="628" priority="816" operator="greaterThan">
      <formula>"J$25"</formula>
    </cfRule>
  </conditionalFormatting>
  <conditionalFormatting sqref="O150:O156">
    <cfRule type="cellIs" dxfId="627" priority="813" operator="lessThan">
      <formula>"K$25"</formula>
    </cfRule>
    <cfRule type="cellIs" dxfId="626" priority="814" operator="greaterThan">
      <formula>"J&amp;25"</formula>
    </cfRule>
  </conditionalFormatting>
  <conditionalFormatting sqref="O150:O156">
    <cfRule type="containsText" dxfId="625" priority="812" operator="containsText" text="Excessivamente elevado">
      <formula>NOT(ISERROR(SEARCH("Excessivamente elevado",O150)))</formula>
    </cfRule>
  </conditionalFormatting>
  <conditionalFormatting sqref="O150:O156">
    <cfRule type="containsText" priority="817" operator="containsText" text="Excessivamente elevado">
      <formula>NOT(ISERROR(SEARCH("Excessivamente elevado",O150)))</formula>
    </cfRule>
    <cfRule type="containsText" dxfId="624" priority="818" operator="containsText" text="Válido">
      <formula>NOT(ISERROR(SEARCH("Válido",O150)))</formula>
    </cfRule>
    <cfRule type="containsText" dxfId="623" priority="819" operator="containsText" text="Inexequível">
      <formula>NOT(ISERROR(SEARCH("Inexequível",O150)))</formula>
    </cfRule>
    <cfRule type="aboveAverage" dxfId="622" priority="820" aboveAverage="0"/>
  </conditionalFormatting>
  <conditionalFormatting sqref="N158:P158">
    <cfRule type="containsText" dxfId="621" priority="811" operator="containsText" text="Excessivamente elevado">
      <formula>NOT(ISERROR(SEARCH("Excessivamente elevado",N158)))</formula>
    </cfRule>
  </conditionalFormatting>
  <conditionalFormatting sqref="P159:P165">
    <cfRule type="cellIs" dxfId="620" priority="801" operator="lessThan">
      <formula>"K$25"</formula>
    </cfRule>
    <cfRule type="cellIs" dxfId="619" priority="802" operator="greaterThan">
      <formula>"J&amp;25"</formula>
    </cfRule>
  </conditionalFormatting>
  <conditionalFormatting sqref="P159:P165">
    <cfRule type="containsText" dxfId="618" priority="800" operator="containsText" text="Excessivamente elevado">
      <formula>NOT(ISERROR(SEARCH("Excessivamente elevado",P159)))</formula>
    </cfRule>
  </conditionalFormatting>
  <conditionalFormatting sqref="P159:P165">
    <cfRule type="containsText" priority="803" operator="containsText" text="Excessivamente elevado">
      <formula>NOT(ISERROR(SEARCH("Excessivamente elevado",P159)))</formula>
    </cfRule>
    <cfRule type="containsText" dxfId="617" priority="804" operator="containsText" text="Válido">
      <formula>NOT(ISERROR(SEARCH("Válido",P159)))</formula>
    </cfRule>
    <cfRule type="containsText" dxfId="616" priority="805" operator="containsText" text="Inexequível">
      <formula>NOT(ISERROR(SEARCH("Inexequível",P159)))</formula>
    </cfRule>
    <cfRule type="aboveAverage" dxfId="615" priority="806" aboveAverage="0"/>
  </conditionalFormatting>
  <conditionalFormatting sqref="N159:N165">
    <cfRule type="cellIs" dxfId="614" priority="798" operator="lessThan">
      <formula>"K$25"</formula>
    </cfRule>
    <cfRule type="cellIs" dxfId="613" priority="799" operator="greaterThan">
      <formula>"J$25"</formula>
    </cfRule>
  </conditionalFormatting>
  <conditionalFormatting sqref="N159:N165">
    <cfRule type="cellIs" dxfId="612" priority="796" operator="lessThan">
      <formula>"K$25"</formula>
    </cfRule>
    <cfRule type="cellIs" dxfId="611" priority="797" operator="greaterThan">
      <formula>"J&amp;25"</formula>
    </cfRule>
  </conditionalFormatting>
  <conditionalFormatting sqref="N159:N165">
    <cfRule type="containsText" dxfId="610" priority="795" operator="containsText" text="Excessivamente elevado">
      <formula>NOT(ISERROR(SEARCH("Excessivamente elevado",N159)))</formula>
    </cfRule>
  </conditionalFormatting>
  <conditionalFormatting sqref="O159:O165">
    <cfRule type="cellIs" dxfId="609" priority="789" operator="lessThan">
      <formula>"K$25"</formula>
    </cfRule>
    <cfRule type="cellIs" dxfId="608" priority="790" operator="greaterThan">
      <formula>"J$25"</formula>
    </cfRule>
  </conditionalFormatting>
  <conditionalFormatting sqref="O159:O165">
    <cfRule type="cellIs" dxfId="607" priority="787" operator="lessThan">
      <formula>"K$25"</formula>
    </cfRule>
    <cfRule type="cellIs" dxfId="606" priority="788" operator="greaterThan">
      <formula>"J&amp;25"</formula>
    </cfRule>
  </conditionalFormatting>
  <conditionalFormatting sqref="O159:O165">
    <cfRule type="containsText" dxfId="605" priority="786" operator="containsText" text="Excessivamente elevado">
      <formula>NOT(ISERROR(SEARCH("Excessivamente elevado",O159)))</formula>
    </cfRule>
  </conditionalFormatting>
  <conditionalFormatting sqref="O159:O165">
    <cfRule type="containsText" priority="791" operator="containsText" text="Excessivamente elevado">
      <formula>NOT(ISERROR(SEARCH("Excessivamente elevado",O159)))</formula>
    </cfRule>
    <cfRule type="containsText" dxfId="604" priority="792" operator="containsText" text="Válido">
      <formula>NOT(ISERROR(SEARCH("Válido",O159)))</formula>
    </cfRule>
    <cfRule type="containsText" dxfId="603" priority="793" operator="containsText" text="Inexequível">
      <formula>NOT(ISERROR(SEARCH("Inexequível",O159)))</formula>
    </cfRule>
    <cfRule type="aboveAverage" dxfId="602" priority="794" aboveAverage="0"/>
  </conditionalFormatting>
  <conditionalFormatting sqref="N166:P166">
    <cfRule type="containsText" dxfId="601" priority="785" operator="containsText" text="Excessivamente elevado">
      <formula>NOT(ISERROR(SEARCH("Excessivamente elevado",N166)))</formula>
    </cfRule>
  </conditionalFormatting>
  <conditionalFormatting sqref="P167:P173">
    <cfRule type="cellIs" dxfId="600" priority="775" operator="lessThan">
      <formula>"K$25"</formula>
    </cfRule>
    <cfRule type="cellIs" dxfId="599" priority="776" operator="greaterThan">
      <formula>"J&amp;25"</formula>
    </cfRule>
  </conditionalFormatting>
  <conditionalFormatting sqref="P167:P173">
    <cfRule type="containsText" dxfId="598" priority="774" operator="containsText" text="Excessivamente elevado">
      <formula>NOT(ISERROR(SEARCH("Excessivamente elevado",P167)))</formula>
    </cfRule>
  </conditionalFormatting>
  <conditionalFormatting sqref="P167:P173">
    <cfRule type="containsText" priority="777" operator="containsText" text="Excessivamente elevado">
      <formula>NOT(ISERROR(SEARCH("Excessivamente elevado",P167)))</formula>
    </cfRule>
    <cfRule type="containsText" dxfId="597" priority="778" operator="containsText" text="Válido">
      <formula>NOT(ISERROR(SEARCH("Válido",P167)))</formula>
    </cfRule>
    <cfRule type="containsText" dxfId="596" priority="779" operator="containsText" text="Inexequível">
      <formula>NOT(ISERROR(SEARCH("Inexequível",P167)))</formula>
    </cfRule>
    <cfRule type="aboveAverage" dxfId="595" priority="780" aboveAverage="0"/>
  </conditionalFormatting>
  <conditionalFormatting sqref="N167:N173">
    <cfRule type="cellIs" dxfId="594" priority="772" operator="lessThan">
      <formula>"K$25"</formula>
    </cfRule>
    <cfRule type="cellIs" dxfId="593" priority="773" operator="greaterThan">
      <formula>"J$25"</formula>
    </cfRule>
  </conditionalFormatting>
  <conditionalFormatting sqref="N167:N173">
    <cfRule type="cellIs" dxfId="592" priority="770" operator="lessThan">
      <formula>"K$25"</formula>
    </cfRule>
    <cfRule type="cellIs" dxfId="591" priority="771" operator="greaterThan">
      <formula>"J&amp;25"</formula>
    </cfRule>
  </conditionalFormatting>
  <conditionalFormatting sqref="N167:N173">
    <cfRule type="containsText" dxfId="590" priority="769" operator="containsText" text="Excessivamente elevado">
      <formula>NOT(ISERROR(SEARCH("Excessivamente elevado",N167)))</formula>
    </cfRule>
  </conditionalFormatting>
  <conditionalFormatting sqref="O167:O173">
    <cfRule type="cellIs" dxfId="589" priority="763" operator="lessThan">
      <formula>"K$25"</formula>
    </cfRule>
    <cfRule type="cellIs" dxfId="588" priority="764" operator="greaterThan">
      <formula>"J$25"</formula>
    </cfRule>
  </conditionalFormatting>
  <conditionalFormatting sqref="O167:O173">
    <cfRule type="cellIs" dxfId="587" priority="761" operator="lessThan">
      <formula>"K$25"</formula>
    </cfRule>
    <cfRule type="cellIs" dxfId="586" priority="762" operator="greaterThan">
      <formula>"J&amp;25"</formula>
    </cfRule>
  </conditionalFormatting>
  <conditionalFormatting sqref="O167:O173">
    <cfRule type="containsText" dxfId="585" priority="760" operator="containsText" text="Excessivamente elevado">
      <formula>NOT(ISERROR(SEARCH("Excessivamente elevado",O167)))</formula>
    </cfRule>
  </conditionalFormatting>
  <conditionalFormatting sqref="O167:O173">
    <cfRule type="containsText" priority="765" operator="containsText" text="Excessivamente elevado">
      <formula>NOT(ISERROR(SEARCH("Excessivamente elevado",O167)))</formula>
    </cfRule>
    <cfRule type="containsText" dxfId="584" priority="766" operator="containsText" text="Válido">
      <formula>NOT(ISERROR(SEARCH("Válido",O167)))</formula>
    </cfRule>
    <cfRule type="containsText" dxfId="583" priority="767" operator="containsText" text="Inexequível">
      <formula>NOT(ISERROR(SEARCH("Inexequível",O167)))</formula>
    </cfRule>
    <cfRule type="aboveAverage" dxfId="582" priority="768" aboveAverage="0"/>
  </conditionalFormatting>
  <conditionalFormatting sqref="N174:P174">
    <cfRule type="containsText" dxfId="581" priority="759" operator="containsText" text="Excessivamente elevado">
      <formula>NOT(ISERROR(SEARCH("Excessivamente elevado",N174)))</formula>
    </cfRule>
  </conditionalFormatting>
  <conditionalFormatting sqref="P175:P180">
    <cfRule type="cellIs" dxfId="580" priority="749" operator="lessThan">
      <formula>"K$25"</formula>
    </cfRule>
    <cfRule type="cellIs" dxfId="579" priority="750" operator="greaterThan">
      <formula>"J&amp;25"</formula>
    </cfRule>
  </conditionalFormatting>
  <conditionalFormatting sqref="P175:P180">
    <cfRule type="containsText" dxfId="578" priority="748" operator="containsText" text="Excessivamente elevado">
      <formula>NOT(ISERROR(SEARCH("Excessivamente elevado",P175)))</formula>
    </cfRule>
  </conditionalFormatting>
  <conditionalFormatting sqref="P175:P180">
    <cfRule type="containsText" priority="751" operator="containsText" text="Excessivamente elevado">
      <formula>NOT(ISERROR(SEARCH("Excessivamente elevado",P175)))</formula>
    </cfRule>
    <cfRule type="containsText" dxfId="577" priority="752" operator="containsText" text="Válido">
      <formula>NOT(ISERROR(SEARCH("Válido",P175)))</formula>
    </cfRule>
    <cfRule type="containsText" dxfId="576" priority="753" operator="containsText" text="Inexequível">
      <formula>NOT(ISERROR(SEARCH("Inexequível",P175)))</formula>
    </cfRule>
    <cfRule type="aboveAverage" dxfId="575" priority="754" aboveAverage="0"/>
  </conditionalFormatting>
  <conditionalFormatting sqref="N175:N181">
    <cfRule type="cellIs" dxfId="574" priority="746" operator="lessThan">
      <formula>"K$25"</formula>
    </cfRule>
    <cfRule type="cellIs" dxfId="573" priority="747" operator="greaterThan">
      <formula>"J$25"</formula>
    </cfRule>
  </conditionalFormatting>
  <conditionalFormatting sqref="N175:N181">
    <cfRule type="cellIs" dxfId="572" priority="744" operator="lessThan">
      <formula>"K$25"</formula>
    </cfRule>
    <cfRule type="cellIs" dxfId="571" priority="745" operator="greaterThan">
      <formula>"J&amp;25"</formula>
    </cfRule>
  </conditionalFormatting>
  <conditionalFormatting sqref="N175:N181">
    <cfRule type="containsText" dxfId="570" priority="743" operator="containsText" text="Excessivamente elevado">
      <formula>NOT(ISERROR(SEARCH("Excessivamente elevado",N175)))</formula>
    </cfRule>
  </conditionalFormatting>
  <conditionalFormatting sqref="O175:O181">
    <cfRule type="cellIs" dxfId="569" priority="737" operator="lessThan">
      <formula>"K$25"</formula>
    </cfRule>
    <cfRule type="cellIs" dxfId="568" priority="738" operator="greaterThan">
      <formula>"J$25"</formula>
    </cfRule>
  </conditionalFormatting>
  <conditionalFormatting sqref="O175:O181">
    <cfRule type="cellIs" dxfId="567" priority="735" operator="lessThan">
      <formula>"K$25"</formula>
    </cfRule>
    <cfRule type="cellIs" dxfId="566" priority="736" operator="greaterThan">
      <formula>"J&amp;25"</formula>
    </cfRule>
  </conditionalFormatting>
  <conditionalFormatting sqref="O175:O181">
    <cfRule type="containsText" dxfId="565" priority="734" operator="containsText" text="Excessivamente elevado">
      <formula>NOT(ISERROR(SEARCH("Excessivamente elevado",O175)))</formula>
    </cfRule>
  </conditionalFormatting>
  <conditionalFormatting sqref="O175:O181">
    <cfRule type="containsText" priority="739" operator="containsText" text="Excessivamente elevado">
      <formula>NOT(ISERROR(SEARCH("Excessivamente elevado",O175)))</formula>
    </cfRule>
    <cfRule type="containsText" dxfId="564" priority="740" operator="containsText" text="Válido">
      <formula>NOT(ISERROR(SEARCH("Válido",O175)))</formula>
    </cfRule>
    <cfRule type="containsText" dxfId="563" priority="741" operator="containsText" text="Inexequível">
      <formula>NOT(ISERROR(SEARCH("Inexequível",O175)))</formula>
    </cfRule>
    <cfRule type="aboveAverage" dxfId="562" priority="742" aboveAverage="0"/>
  </conditionalFormatting>
  <conditionalFormatting sqref="N182:P182">
    <cfRule type="containsText" dxfId="561" priority="733" operator="containsText" text="Excessivamente elevado">
      <formula>NOT(ISERROR(SEARCH("Excessivamente elevado",N182)))</formula>
    </cfRule>
  </conditionalFormatting>
  <conditionalFormatting sqref="P183:P186">
    <cfRule type="cellIs" dxfId="560" priority="723" operator="lessThan">
      <formula>"K$25"</formula>
    </cfRule>
    <cfRule type="cellIs" dxfId="559" priority="724" operator="greaterThan">
      <formula>"J&amp;25"</formula>
    </cfRule>
  </conditionalFormatting>
  <conditionalFormatting sqref="P183:P186">
    <cfRule type="containsText" dxfId="558" priority="722" operator="containsText" text="Excessivamente elevado">
      <formula>NOT(ISERROR(SEARCH("Excessivamente elevado",P183)))</formula>
    </cfRule>
  </conditionalFormatting>
  <conditionalFormatting sqref="N183:N187">
    <cfRule type="cellIs" dxfId="557" priority="720" operator="lessThan">
      <formula>"K$25"</formula>
    </cfRule>
    <cfRule type="cellIs" dxfId="556" priority="721" operator="greaterThan">
      <formula>"J$25"</formula>
    </cfRule>
  </conditionalFormatting>
  <conditionalFormatting sqref="N183:N187">
    <cfRule type="cellIs" dxfId="555" priority="718" operator="lessThan">
      <formula>"K$25"</formula>
    </cfRule>
    <cfRule type="cellIs" dxfId="554" priority="719" operator="greaterThan">
      <formula>"J&amp;25"</formula>
    </cfRule>
  </conditionalFormatting>
  <conditionalFormatting sqref="N183:N187">
    <cfRule type="containsText" dxfId="553" priority="717" operator="containsText" text="Excessivamente elevado">
      <formula>NOT(ISERROR(SEARCH("Excessivamente elevado",N183)))</formula>
    </cfRule>
  </conditionalFormatting>
  <conditionalFormatting sqref="O183:O187">
    <cfRule type="cellIs" dxfId="552" priority="711" operator="lessThan">
      <formula>"K$25"</formula>
    </cfRule>
    <cfRule type="cellIs" dxfId="551" priority="712" operator="greaterThan">
      <formula>"J$25"</formula>
    </cfRule>
  </conditionalFormatting>
  <conditionalFormatting sqref="O183:O187">
    <cfRule type="cellIs" dxfId="550" priority="709" operator="lessThan">
      <formula>"K$25"</formula>
    </cfRule>
    <cfRule type="cellIs" dxfId="549" priority="710" operator="greaterThan">
      <formula>"J&amp;25"</formula>
    </cfRule>
  </conditionalFormatting>
  <conditionalFormatting sqref="O183:O187">
    <cfRule type="containsText" dxfId="548" priority="708" operator="containsText" text="Excessivamente elevado">
      <formula>NOT(ISERROR(SEARCH("Excessivamente elevado",O183)))</formula>
    </cfRule>
  </conditionalFormatting>
  <conditionalFormatting sqref="N188:P188">
    <cfRule type="containsText" dxfId="547" priority="707" operator="containsText" text="Excessivamente elevado">
      <formula>NOT(ISERROR(SEARCH("Excessivamente elevado",N188)))</formula>
    </cfRule>
  </conditionalFormatting>
  <conditionalFormatting sqref="O16:O22">
    <cfRule type="containsText" priority="1184" operator="containsText" text="Excessivamente elevado">
      <formula>NOT(ISERROR(SEARCH("Excessivamente elevado",O16)))</formula>
    </cfRule>
    <cfRule type="containsText" dxfId="546" priority="1185" operator="containsText" text="Válido">
      <formula>NOT(ISERROR(SEARCH("Válido",O16)))</formula>
    </cfRule>
    <cfRule type="containsText" dxfId="545" priority="1186" operator="containsText" text="Inexequível">
      <formula>NOT(ISERROR(SEARCH("Inexequível",O16)))</formula>
    </cfRule>
    <cfRule type="aboveAverage" dxfId="544" priority="1187" aboveAverage="0"/>
  </conditionalFormatting>
  <conditionalFormatting sqref="N16:N22">
    <cfRule type="containsText" priority="1188" operator="containsText" text="Excessivamente elevado">
      <formula>NOT(ISERROR(SEARCH("Excessivamente elevado",N16)))</formula>
    </cfRule>
    <cfRule type="containsText" dxfId="543" priority="1189" operator="containsText" text="Válido">
      <formula>NOT(ISERROR(SEARCH("Válido",N16)))</formula>
    </cfRule>
    <cfRule type="containsText" dxfId="542" priority="1190" operator="containsText" text="Inexequível">
      <formula>NOT(ISERROR(SEARCH("Inexequível",N16)))</formula>
    </cfRule>
    <cfRule type="aboveAverage" dxfId="541" priority="1191" aboveAverage="0"/>
  </conditionalFormatting>
  <conditionalFormatting sqref="P24:P28">
    <cfRule type="containsText" priority="1192" operator="containsText" text="Excessivamente elevado">
      <formula>NOT(ISERROR(SEARCH("Excessivamente elevado",P24)))</formula>
    </cfRule>
    <cfRule type="containsText" dxfId="540" priority="1193" operator="containsText" text="Válido">
      <formula>NOT(ISERROR(SEARCH("Válido",P24)))</formula>
    </cfRule>
    <cfRule type="containsText" dxfId="539" priority="1194" operator="containsText" text="Inexequível">
      <formula>NOT(ISERROR(SEARCH("Inexequível",P24)))</formula>
    </cfRule>
    <cfRule type="aboveAverage" dxfId="538" priority="1195" aboveAverage="0"/>
  </conditionalFormatting>
  <conditionalFormatting sqref="O24:O30">
    <cfRule type="containsText" priority="1196" operator="containsText" text="Excessivamente elevado">
      <formula>NOT(ISERROR(SEARCH("Excessivamente elevado",O24)))</formula>
    </cfRule>
    <cfRule type="containsText" dxfId="537" priority="1197" operator="containsText" text="Válido">
      <formula>NOT(ISERROR(SEARCH("Válido",O24)))</formula>
    </cfRule>
    <cfRule type="containsText" dxfId="536" priority="1198" operator="containsText" text="Inexequível">
      <formula>NOT(ISERROR(SEARCH("Inexequível",O24)))</formula>
    </cfRule>
    <cfRule type="aboveAverage" dxfId="535" priority="1199" aboveAverage="0"/>
  </conditionalFormatting>
  <conditionalFormatting sqref="O194:O198 N194:N201">
    <cfRule type="cellIs" dxfId="534" priority="658" operator="lessThan">
      <formula>"K$25"</formula>
    </cfRule>
    <cfRule type="cellIs" dxfId="533" priority="659" operator="greaterThan">
      <formula>"J$25"</formula>
    </cfRule>
  </conditionalFormatting>
  <conditionalFormatting sqref="O194:P198 N194:N201">
    <cfRule type="cellIs" dxfId="532" priority="656" operator="lessThan">
      <formula>"K$25"</formula>
    </cfRule>
    <cfRule type="cellIs" dxfId="531" priority="657" operator="greaterThan">
      <formula>"J&amp;25"</formula>
    </cfRule>
  </conditionalFormatting>
  <conditionalFormatting sqref="O194:P198 N194:N201">
    <cfRule type="containsText" dxfId="530" priority="655" operator="containsText" text="Excessivamente elevado">
      <formula>NOT(ISERROR(SEARCH("Excessivamente elevado",N194)))</formula>
    </cfRule>
  </conditionalFormatting>
  <conditionalFormatting sqref="N193:P193">
    <cfRule type="containsText" dxfId="529" priority="654" operator="containsText" text="Excessivamente elevado">
      <formula>NOT(ISERROR(SEARCH("Excessivamente elevado",N193)))</formula>
    </cfRule>
  </conditionalFormatting>
  <conditionalFormatting sqref="P194:P198">
    <cfRule type="containsText" priority="660" operator="containsText" text="Excessivamente elevado">
      <formula>NOT(ISERROR(SEARCH("Excessivamente elevado",P194)))</formula>
    </cfRule>
    <cfRule type="containsText" dxfId="528" priority="661" operator="containsText" text="Válido">
      <formula>NOT(ISERROR(SEARCH("Válido",P194)))</formula>
    </cfRule>
    <cfRule type="containsText" dxfId="527" priority="662" operator="containsText" text="Inexequível">
      <formula>NOT(ISERROR(SEARCH("Inexequível",P194)))</formula>
    </cfRule>
    <cfRule type="aboveAverage" dxfId="526" priority="663" aboveAverage="0"/>
  </conditionalFormatting>
  <conditionalFormatting sqref="O194:O198">
    <cfRule type="containsText" priority="664" operator="containsText" text="Excessivamente elevado">
      <formula>NOT(ISERROR(SEARCH("Excessivamente elevado",O194)))</formula>
    </cfRule>
    <cfRule type="containsText" dxfId="525" priority="665" operator="containsText" text="Válido">
      <formula>NOT(ISERROR(SEARCH("Válido",O194)))</formula>
    </cfRule>
    <cfRule type="containsText" dxfId="524" priority="666" operator="containsText" text="Inexequível">
      <formula>NOT(ISERROR(SEARCH("Inexequível",O194)))</formula>
    </cfRule>
    <cfRule type="aboveAverage" dxfId="523" priority="667" aboveAverage="0"/>
  </conditionalFormatting>
  <conditionalFormatting sqref="N194:N201">
    <cfRule type="containsText" priority="668" operator="containsText" text="Excessivamente elevado">
      <formula>NOT(ISERROR(SEARCH("Excessivamente elevado",N194)))</formula>
    </cfRule>
    <cfRule type="containsText" dxfId="522" priority="669" operator="containsText" text="Válido">
      <formula>NOT(ISERROR(SEARCH("Válido",N194)))</formula>
    </cfRule>
    <cfRule type="containsText" dxfId="521" priority="670" operator="containsText" text="Inexequível">
      <formula>NOT(ISERROR(SEARCH("Inexequível",N194)))</formula>
    </cfRule>
    <cfRule type="aboveAverage" dxfId="520" priority="671" aboveAverage="0"/>
  </conditionalFormatting>
  <conditionalFormatting sqref="N203:O206">
    <cfRule type="cellIs" dxfId="519" priority="639" operator="lessThan">
      <formula>"K$25"</formula>
    </cfRule>
    <cfRule type="cellIs" dxfId="518" priority="640" operator="greaterThan">
      <formula>"J$25"</formula>
    </cfRule>
  </conditionalFormatting>
  <conditionalFormatting sqref="N203:P203 N205:P206 N204:O204 N204:N206">
    <cfRule type="cellIs" dxfId="517" priority="637" operator="lessThan">
      <formula>"K$25"</formula>
    </cfRule>
    <cfRule type="cellIs" dxfId="516" priority="638" operator="greaterThan">
      <formula>"J&amp;25"</formula>
    </cfRule>
  </conditionalFormatting>
  <conditionalFormatting sqref="N203:P203 N205:P206 N204:O204 N204:N206">
    <cfRule type="containsText" dxfId="515" priority="636" operator="containsText" text="Excessivamente elevado">
      <formula>NOT(ISERROR(SEARCH("Excessivamente elevado",N203)))</formula>
    </cfRule>
  </conditionalFormatting>
  <conditionalFormatting sqref="N202:P202">
    <cfRule type="containsText" dxfId="514" priority="635" operator="containsText" text="Excessivamente elevado">
      <formula>NOT(ISERROR(SEARCH("Excessivamente elevado",N202)))</formula>
    </cfRule>
  </conditionalFormatting>
  <conditionalFormatting sqref="P203 P205:P206">
    <cfRule type="containsText" priority="641" operator="containsText" text="Excessivamente elevado">
      <formula>NOT(ISERROR(SEARCH("Excessivamente elevado",P203)))</formula>
    </cfRule>
    <cfRule type="containsText" dxfId="513" priority="642" operator="containsText" text="Válido">
      <formula>NOT(ISERROR(SEARCH("Válido",P203)))</formula>
    </cfRule>
    <cfRule type="containsText" dxfId="512" priority="643" operator="containsText" text="Inexequível">
      <formula>NOT(ISERROR(SEARCH("Inexequível",P203)))</formula>
    </cfRule>
    <cfRule type="aboveAverage" dxfId="511" priority="644" aboveAverage="0"/>
  </conditionalFormatting>
  <conditionalFormatting sqref="O208:O212 N208:N214">
    <cfRule type="cellIs" dxfId="510" priority="620" operator="lessThan">
      <formula>"K$25"</formula>
    </cfRule>
    <cfRule type="cellIs" dxfId="509" priority="621" operator="greaterThan">
      <formula>"J$25"</formula>
    </cfRule>
  </conditionalFormatting>
  <conditionalFormatting sqref="O211:O212 O208:P210 N208:N214">
    <cfRule type="cellIs" dxfId="508" priority="618" operator="lessThan">
      <formula>"K$25"</formula>
    </cfRule>
    <cfRule type="cellIs" dxfId="507" priority="619" operator="greaterThan">
      <formula>"J&amp;25"</formula>
    </cfRule>
  </conditionalFormatting>
  <conditionalFormatting sqref="O211:O212 O208:P210 N208:N214">
    <cfRule type="containsText" dxfId="506" priority="617" operator="containsText" text="Excessivamente elevado">
      <formula>NOT(ISERROR(SEARCH("Excessivamente elevado",N208)))</formula>
    </cfRule>
  </conditionalFormatting>
  <conditionalFormatting sqref="N207:P207">
    <cfRule type="containsText" dxfId="505" priority="616" operator="containsText" text="Excessivamente elevado">
      <formula>NOT(ISERROR(SEARCH("Excessivamente elevado",N207)))</formula>
    </cfRule>
  </conditionalFormatting>
  <conditionalFormatting sqref="P208:P210">
    <cfRule type="containsText" priority="622" operator="containsText" text="Excessivamente elevado">
      <formula>NOT(ISERROR(SEARCH("Excessivamente elevado",P208)))</formula>
    </cfRule>
    <cfRule type="containsText" dxfId="504" priority="623" operator="containsText" text="Válido">
      <formula>NOT(ISERROR(SEARCH("Válido",P208)))</formula>
    </cfRule>
    <cfRule type="containsText" dxfId="503" priority="624" operator="containsText" text="Inexequível">
      <formula>NOT(ISERROR(SEARCH("Inexequível",P208)))</formula>
    </cfRule>
    <cfRule type="aboveAverage" dxfId="502" priority="625" aboveAverage="0"/>
  </conditionalFormatting>
  <conditionalFormatting sqref="O208:O212">
    <cfRule type="containsText" priority="626" operator="containsText" text="Excessivamente elevado">
      <formula>NOT(ISERROR(SEARCH("Excessivamente elevado",O208)))</formula>
    </cfRule>
    <cfRule type="containsText" dxfId="501" priority="627" operator="containsText" text="Válido">
      <formula>NOT(ISERROR(SEARCH("Válido",O208)))</formula>
    </cfRule>
    <cfRule type="containsText" dxfId="500" priority="628" operator="containsText" text="Inexequível">
      <formula>NOT(ISERROR(SEARCH("Inexequível",O208)))</formula>
    </cfRule>
    <cfRule type="aboveAverage" dxfId="499" priority="629" aboveAverage="0"/>
  </conditionalFormatting>
  <conditionalFormatting sqref="N215:P215">
    <cfRule type="containsText" dxfId="498" priority="596" operator="containsText" text="Excessivamente elevado">
      <formula>NOT(ISERROR(SEARCH("Excessivamente elevado",N215)))</formula>
    </cfRule>
  </conditionalFormatting>
  <conditionalFormatting sqref="N81:N89">
    <cfRule type="containsText" priority="9006" operator="containsText" text="Excessivamente elevado">
      <formula>NOT(ISERROR(SEARCH("Excessivamente elevado",N81)))</formula>
    </cfRule>
    <cfRule type="containsText" dxfId="497" priority="9007" operator="containsText" text="Válido">
      <formula>NOT(ISERROR(SEARCH("Válido",N81)))</formula>
    </cfRule>
    <cfRule type="containsText" dxfId="496" priority="9008" operator="containsText" text="Inexequível">
      <formula>NOT(ISERROR(SEARCH("Inexequível",N81)))</formula>
    </cfRule>
    <cfRule type="aboveAverage" dxfId="495" priority="9009" aboveAverage="0"/>
  </conditionalFormatting>
  <conditionalFormatting sqref="N24:N30">
    <cfRule type="containsText" priority="9010" operator="containsText" text="Excessivamente elevado">
      <formula>NOT(ISERROR(SEARCH("Excessivamente elevado",N24)))</formula>
    </cfRule>
    <cfRule type="containsText" dxfId="494" priority="9011" operator="containsText" text="Válido">
      <formula>NOT(ISERROR(SEARCH("Válido",N24)))</formula>
    </cfRule>
    <cfRule type="containsText" dxfId="493" priority="9012" operator="containsText" text="Inexequível">
      <formula>NOT(ISERROR(SEARCH("Inexequível",N24)))</formula>
    </cfRule>
    <cfRule type="aboveAverage" dxfId="492" priority="9013" aboveAverage="0"/>
  </conditionalFormatting>
  <conditionalFormatting sqref="N38:N45">
    <cfRule type="containsText" priority="9014" operator="containsText" text="Excessivamente elevado">
      <formula>NOT(ISERROR(SEARCH("Excessivamente elevado",N38)))</formula>
    </cfRule>
    <cfRule type="containsText" dxfId="491" priority="9015" operator="containsText" text="Válido">
      <formula>NOT(ISERROR(SEARCH("Válido",N38)))</formula>
    </cfRule>
    <cfRule type="containsText" dxfId="490" priority="9016" operator="containsText" text="Inexequível">
      <formula>NOT(ISERROR(SEARCH("Inexequível",N38)))</formula>
    </cfRule>
    <cfRule type="aboveAverage" dxfId="489" priority="9017" aboveAverage="0"/>
  </conditionalFormatting>
  <conditionalFormatting sqref="N47:N54">
    <cfRule type="containsText" priority="9018" operator="containsText" text="Excessivamente elevado">
      <formula>NOT(ISERROR(SEARCH("Excessivamente elevado",N47)))</formula>
    </cfRule>
    <cfRule type="containsText" dxfId="488" priority="9019" operator="containsText" text="Válido">
      <formula>NOT(ISERROR(SEARCH("Válido",N47)))</formula>
    </cfRule>
    <cfRule type="containsText" dxfId="487" priority="9020" operator="containsText" text="Inexequível">
      <formula>NOT(ISERROR(SEARCH("Inexequível",N47)))</formula>
    </cfRule>
    <cfRule type="aboveAverage" dxfId="486" priority="9021" aboveAverage="0"/>
  </conditionalFormatting>
  <conditionalFormatting sqref="N56:N63">
    <cfRule type="containsText" priority="9022" operator="containsText" text="Excessivamente elevado">
      <formula>NOT(ISERROR(SEARCH("Excessivamente elevado",N56)))</formula>
    </cfRule>
    <cfRule type="containsText" dxfId="485" priority="9023" operator="containsText" text="Válido">
      <formula>NOT(ISERROR(SEARCH("Válido",N56)))</formula>
    </cfRule>
    <cfRule type="containsText" dxfId="484" priority="9024" operator="containsText" text="Inexequível">
      <formula>NOT(ISERROR(SEARCH("Inexequível",N56)))</formula>
    </cfRule>
    <cfRule type="aboveAverage" dxfId="483" priority="9025" aboveAverage="0"/>
  </conditionalFormatting>
  <conditionalFormatting sqref="N65:N72">
    <cfRule type="containsText" priority="9026" operator="containsText" text="Excessivamente elevado">
      <formula>NOT(ISERROR(SEARCH("Excessivamente elevado",N65)))</formula>
    </cfRule>
    <cfRule type="containsText" dxfId="482" priority="9027" operator="containsText" text="Válido">
      <formula>NOT(ISERROR(SEARCH("Válido",N65)))</formula>
    </cfRule>
    <cfRule type="containsText" dxfId="481" priority="9028" operator="containsText" text="Inexequível">
      <formula>NOT(ISERROR(SEARCH("Inexequível",N65)))</formula>
    </cfRule>
    <cfRule type="aboveAverage" dxfId="480" priority="9029" aboveAverage="0"/>
  </conditionalFormatting>
  <conditionalFormatting sqref="N91:N98">
    <cfRule type="containsText" priority="9030" operator="containsText" text="Excessivamente elevado">
      <formula>NOT(ISERROR(SEARCH("Excessivamente elevado",N91)))</formula>
    </cfRule>
    <cfRule type="containsText" dxfId="479" priority="9031" operator="containsText" text="Válido">
      <formula>NOT(ISERROR(SEARCH("Válido",N91)))</formula>
    </cfRule>
    <cfRule type="containsText" dxfId="478" priority="9032" operator="containsText" text="Inexequível">
      <formula>NOT(ISERROR(SEARCH("Inexequível",N91)))</formula>
    </cfRule>
    <cfRule type="aboveAverage" dxfId="477" priority="9033" aboveAverage="0"/>
  </conditionalFormatting>
  <conditionalFormatting sqref="N100:N106">
    <cfRule type="containsText" priority="9034" operator="containsText" text="Excessivamente elevado">
      <formula>NOT(ISERROR(SEARCH("Excessivamente elevado",N100)))</formula>
    </cfRule>
    <cfRule type="containsText" dxfId="476" priority="9035" operator="containsText" text="Válido">
      <formula>NOT(ISERROR(SEARCH("Válido",N100)))</formula>
    </cfRule>
    <cfRule type="containsText" dxfId="475" priority="9036" operator="containsText" text="Inexequível">
      <formula>NOT(ISERROR(SEARCH("Inexequível",N100)))</formula>
    </cfRule>
    <cfRule type="aboveAverage" dxfId="474" priority="9037" aboveAverage="0"/>
  </conditionalFormatting>
  <conditionalFormatting sqref="N108:N114">
    <cfRule type="containsText" priority="9038" operator="containsText" text="Excessivamente elevado">
      <formula>NOT(ISERROR(SEARCH("Excessivamente elevado",N108)))</formula>
    </cfRule>
    <cfRule type="containsText" dxfId="473" priority="9039" operator="containsText" text="Válido">
      <formula>NOT(ISERROR(SEARCH("Válido",N108)))</formula>
    </cfRule>
    <cfRule type="containsText" dxfId="472" priority="9040" operator="containsText" text="Inexequível">
      <formula>NOT(ISERROR(SEARCH("Inexequível",N108)))</formula>
    </cfRule>
    <cfRule type="aboveAverage" dxfId="471" priority="9041" aboveAverage="0"/>
  </conditionalFormatting>
  <conditionalFormatting sqref="N125:N131">
    <cfRule type="containsText" priority="9042" operator="containsText" text="Excessivamente elevado">
      <formula>NOT(ISERROR(SEARCH("Excessivamente elevado",N125)))</formula>
    </cfRule>
    <cfRule type="containsText" dxfId="470" priority="9043" operator="containsText" text="Válido">
      <formula>NOT(ISERROR(SEARCH("Válido",N125)))</formula>
    </cfRule>
    <cfRule type="containsText" dxfId="469" priority="9044" operator="containsText" text="Inexequível">
      <formula>NOT(ISERROR(SEARCH("Inexequível",N125)))</formula>
    </cfRule>
    <cfRule type="aboveAverage" dxfId="468" priority="9045" aboveAverage="0"/>
  </conditionalFormatting>
  <conditionalFormatting sqref="N133:N141">
    <cfRule type="containsText" priority="9046" operator="containsText" text="Excessivamente elevado">
      <formula>NOT(ISERROR(SEARCH("Excessivamente elevado",N133)))</formula>
    </cfRule>
    <cfRule type="containsText" dxfId="467" priority="9047" operator="containsText" text="Válido">
      <formula>NOT(ISERROR(SEARCH("Válido",N133)))</formula>
    </cfRule>
    <cfRule type="containsText" dxfId="466" priority="9048" operator="containsText" text="Inexequível">
      <formula>NOT(ISERROR(SEARCH("Inexequível",N133)))</formula>
    </cfRule>
    <cfRule type="aboveAverage" dxfId="465" priority="9049" aboveAverage="0"/>
  </conditionalFormatting>
  <conditionalFormatting sqref="N143:N148">
    <cfRule type="containsText" priority="9050" operator="containsText" text="Excessivamente elevado">
      <formula>NOT(ISERROR(SEARCH("Excessivamente elevado",N143)))</formula>
    </cfRule>
    <cfRule type="containsText" dxfId="464" priority="9051" operator="containsText" text="Válido">
      <formula>NOT(ISERROR(SEARCH("Válido",N143)))</formula>
    </cfRule>
    <cfRule type="containsText" dxfId="463" priority="9052" operator="containsText" text="Inexequível">
      <formula>NOT(ISERROR(SEARCH("Inexequível",N143)))</formula>
    </cfRule>
    <cfRule type="aboveAverage" dxfId="462" priority="9053" aboveAverage="0"/>
  </conditionalFormatting>
  <conditionalFormatting sqref="N150:N157">
    <cfRule type="containsText" priority="9054" operator="containsText" text="Excessivamente elevado">
      <formula>NOT(ISERROR(SEARCH("Excessivamente elevado",N150)))</formula>
    </cfRule>
    <cfRule type="containsText" dxfId="461" priority="9055" operator="containsText" text="Válido">
      <formula>NOT(ISERROR(SEARCH("Válido",N150)))</formula>
    </cfRule>
    <cfRule type="containsText" dxfId="460" priority="9056" operator="containsText" text="Inexequível">
      <formula>NOT(ISERROR(SEARCH("Inexequível",N150)))</formula>
    </cfRule>
    <cfRule type="aboveAverage" dxfId="459" priority="9057" aboveAverage="0"/>
  </conditionalFormatting>
  <conditionalFormatting sqref="N159:N165">
    <cfRule type="containsText" priority="9058" operator="containsText" text="Excessivamente elevado">
      <formula>NOT(ISERROR(SEARCH("Excessivamente elevado",N159)))</formula>
    </cfRule>
    <cfRule type="containsText" dxfId="458" priority="9059" operator="containsText" text="Válido">
      <formula>NOT(ISERROR(SEARCH("Válido",N159)))</formula>
    </cfRule>
    <cfRule type="containsText" dxfId="457" priority="9060" operator="containsText" text="Inexequível">
      <formula>NOT(ISERROR(SEARCH("Inexequível",N159)))</formula>
    </cfRule>
    <cfRule type="aboveAverage" dxfId="456" priority="9061" aboveAverage="0"/>
  </conditionalFormatting>
  <conditionalFormatting sqref="N167:N173">
    <cfRule type="containsText" priority="9062" operator="containsText" text="Excessivamente elevado">
      <formula>NOT(ISERROR(SEARCH("Excessivamente elevado",N167)))</formula>
    </cfRule>
    <cfRule type="containsText" dxfId="455" priority="9063" operator="containsText" text="Válido">
      <formula>NOT(ISERROR(SEARCH("Válido",N167)))</formula>
    </cfRule>
    <cfRule type="containsText" dxfId="454" priority="9064" operator="containsText" text="Inexequível">
      <formula>NOT(ISERROR(SEARCH("Inexequível",N167)))</formula>
    </cfRule>
    <cfRule type="aboveAverage" dxfId="453" priority="9065" aboveAverage="0"/>
  </conditionalFormatting>
  <conditionalFormatting sqref="N175:N181">
    <cfRule type="containsText" priority="9066" operator="containsText" text="Excessivamente elevado">
      <formula>NOT(ISERROR(SEARCH("Excessivamente elevado",N175)))</formula>
    </cfRule>
    <cfRule type="containsText" dxfId="452" priority="9067" operator="containsText" text="Válido">
      <formula>NOT(ISERROR(SEARCH("Válido",N175)))</formula>
    </cfRule>
    <cfRule type="containsText" dxfId="451" priority="9068" operator="containsText" text="Inexequível">
      <formula>NOT(ISERROR(SEARCH("Inexequível",N175)))</formula>
    </cfRule>
    <cfRule type="aboveAverage" dxfId="450" priority="9069" aboveAverage="0"/>
  </conditionalFormatting>
  <conditionalFormatting sqref="P183:P186">
    <cfRule type="containsText" priority="9070" operator="containsText" text="Excessivamente elevado">
      <formula>NOT(ISERROR(SEARCH("Excessivamente elevado",P183)))</formula>
    </cfRule>
    <cfRule type="containsText" dxfId="449" priority="9071" operator="containsText" text="Válido">
      <formula>NOT(ISERROR(SEARCH("Válido",P183)))</formula>
    </cfRule>
    <cfRule type="containsText" dxfId="448" priority="9072" operator="containsText" text="Inexequível">
      <formula>NOT(ISERROR(SEARCH("Inexequível",P183)))</formula>
    </cfRule>
    <cfRule type="aboveAverage" dxfId="447" priority="9073" aboveAverage="0"/>
  </conditionalFormatting>
  <conditionalFormatting sqref="O183:O187">
    <cfRule type="containsText" priority="9074" operator="containsText" text="Excessivamente elevado">
      <formula>NOT(ISERROR(SEARCH("Excessivamente elevado",O183)))</formula>
    </cfRule>
    <cfRule type="containsText" dxfId="446" priority="9075" operator="containsText" text="Válido">
      <formula>NOT(ISERROR(SEARCH("Válido",O183)))</formula>
    </cfRule>
    <cfRule type="containsText" dxfId="445" priority="9076" operator="containsText" text="Inexequível">
      <formula>NOT(ISERROR(SEARCH("Inexequível",O183)))</formula>
    </cfRule>
    <cfRule type="aboveAverage" dxfId="444" priority="9077" aboveAverage="0"/>
  </conditionalFormatting>
  <conditionalFormatting sqref="N183:N187">
    <cfRule type="containsText" priority="9078" operator="containsText" text="Excessivamente elevado">
      <formula>NOT(ISERROR(SEARCH("Excessivamente elevado",N183)))</formula>
    </cfRule>
    <cfRule type="containsText" dxfId="443" priority="9079" operator="containsText" text="Válido">
      <formula>NOT(ISERROR(SEARCH("Válido",N183)))</formula>
    </cfRule>
    <cfRule type="containsText" dxfId="442" priority="9080" operator="containsText" text="Inexequível">
      <formula>NOT(ISERROR(SEARCH("Inexequível",N183)))</formula>
    </cfRule>
    <cfRule type="aboveAverage" dxfId="441" priority="9081" aboveAverage="0"/>
  </conditionalFormatting>
  <conditionalFormatting sqref="P189:P191">
    <cfRule type="containsText" priority="9082" operator="containsText" text="Excessivamente elevado">
      <formula>NOT(ISERROR(SEARCH("Excessivamente elevado",P189)))</formula>
    </cfRule>
    <cfRule type="containsText" dxfId="440" priority="9083" operator="containsText" text="Válido">
      <formula>NOT(ISERROR(SEARCH("Válido",P189)))</formula>
    </cfRule>
    <cfRule type="containsText" dxfId="439" priority="9084" operator="containsText" text="Inexequível">
      <formula>NOT(ISERROR(SEARCH("Inexequível",P189)))</formula>
    </cfRule>
    <cfRule type="aboveAverage" dxfId="438" priority="9085" aboveAverage="0"/>
  </conditionalFormatting>
  <conditionalFormatting sqref="O189:O192">
    <cfRule type="containsText" priority="9086" operator="containsText" text="Excessivamente elevado">
      <formula>NOT(ISERROR(SEARCH("Excessivamente elevado",O189)))</formula>
    </cfRule>
    <cfRule type="containsText" dxfId="437" priority="9087" operator="containsText" text="Válido">
      <formula>NOT(ISERROR(SEARCH("Válido",O189)))</formula>
    </cfRule>
    <cfRule type="containsText" dxfId="436" priority="9088" operator="containsText" text="Inexequível">
      <formula>NOT(ISERROR(SEARCH("Inexequível",O189)))</formula>
    </cfRule>
    <cfRule type="aboveAverage" dxfId="435" priority="9089" aboveAverage="0"/>
  </conditionalFormatting>
  <conditionalFormatting sqref="N189:N192">
    <cfRule type="containsText" priority="9090" operator="containsText" text="Excessivamente elevado">
      <formula>NOT(ISERROR(SEARCH("Excessivamente elevado",N189)))</formula>
    </cfRule>
    <cfRule type="containsText" dxfId="434" priority="9091" operator="containsText" text="Válido">
      <formula>NOT(ISERROR(SEARCH("Válido",N189)))</formula>
    </cfRule>
    <cfRule type="containsText" dxfId="433" priority="9092" operator="containsText" text="Inexequível">
      <formula>NOT(ISERROR(SEARCH("Inexequível",N189)))</formula>
    </cfRule>
    <cfRule type="aboveAverage" dxfId="432" priority="9093" aboveAverage="0"/>
  </conditionalFormatting>
  <conditionalFormatting sqref="O32">
    <cfRule type="containsText" priority="9103" operator="containsText" text="Excessivamente elevado">
      <formula>NOT(ISERROR(SEARCH("Excessivamente elevado",O32)))</formula>
    </cfRule>
    <cfRule type="containsText" dxfId="431" priority="9104" operator="containsText" text="Válido">
      <formula>NOT(ISERROR(SEARCH("Válido",O32)))</formula>
    </cfRule>
    <cfRule type="containsText" dxfId="430" priority="9105" operator="containsText" text="Inexequível">
      <formula>NOT(ISERROR(SEARCH("Inexequível",O32)))</formula>
    </cfRule>
    <cfRule type="aboveAverage" dxfId="429" priority="9106" aboveAverage="0"/>
  </conditionalFormatting>
  <conditionalFormatting sqref="N32:N36">
    <cfRule type="containsText" priority="9114" operator="containsText" text="Excessivamente elevado">
      <formula>NOT(ISERROR(SEARCH("Excessivamente elevado",N32)))</formula>
    </cfRule>
    <cfRule type="containsText" dxfId="428" priority="9115" operator="containsText" text="Válido">
      <formula>NOT(ISERROR(SEARCH("Válido",N32)))</formula>
    </cfRule>
    <cfRule type="containsText" dxfId="427" priority="9116" operator="containsText" text="Inexequível">
      <formula>NOT(ISERROR(SEARCH("Inexequível",N32)))</formula>
    </cfRule>
    <cfRule type="aboveAverage" dxfId="426" priority="9117" aboveAverage="0"/>
  </conditionalFormatting>
  <conditionalFormatting sqref="P204">
    <cfRule type="cellIs" dxfId="425" priority="569" operator="lessThan">
      <formula>"K$25"</formula>
    </cfRule>
    <cfRule type="cellIs" dxfId="424" priority="570" operator="greaterThan">
      <formula>"J&amp;25"</formula>
    </cfRule>
  </conditionalFormatting>
  <conditionalFormatting sqref="P204">
    <cfRule type="containsText" dxfId="423" priority="568" operator="containsText" text="Excessivamente elevado">
      <formula>NOT(ISERROR(SEARCH("Excessivamente elevado",P204)))</formula>
    </cfRule>
  </conditionalFormatting>
  <conditionalFormatting sqref="P204">
    <cfRule type="containsText" priority="571" operator="containsText" text="Excessivamente elevado">
      <formula>NOT(ISERROR(SEARCH("Excessivamente elevado",P204)))</formula>
    </cfRule>
    <cfRule type="containsText" dxfId="422" priority="572" operator="containsText" text="Válido">
      <formula>NOT(ISERROR(SEARCH("Válido",P204)))</formula>
    </cfRule>
    <cfRule type="containsText" dxfId="421" priority="573" operator="containsText" text="Inexequível">
      <formula>NOT(ISERROR(SEARCH("Inexequível",P204)))</formula>
    </cfRule>
    <cfRule type="aboveAverage" dxfId="420" priority="574" aboveAverage="0"/>
  </conditionalFormatting>
  <conditionalFormatting sqref="P38">
    <cfRule type="cellIs" dxfId="419" priority="506" operator="lessThan">
      <formula>"K$25"</formula>
    </cfRule>
    <cfRule type="cellIs" dxfId="418" priority="507" operator="greaterThan">
      <formula>"J&amp;25"</formula>
    </cfRule>
  </conditionalFormatting>
  <conditionalFormatting sqref="P38">
    <cfRule type="containsText" dxfId="417" priority="505" operator="containsText" text="Excessivamente elevado">
      <formula>NOT(ISERROR(SEARCH("Excessivamente elevado",P38)))</formula>
    </cfRule>
  </conditionalFormatting>
  <conditionalFormatting sqref="P38">
    <cfRule type="containsText" priority="508" operator="containsText" text="Excessivamente elevado">
      <formula>NOT(ISERROR(SEARCH("Excessivamente elevado",P38)))</formula>
    </cfRule>
    <cfRule type="containsText" dxfId="416" priority="509" operator="containsText" text="Válido">
      <formula>NOT(ISERROR(SEARCH("Válido",P38)))</formula>
    </cfRule>
    <cfRule type="containsText" dxfId="415" priority="510" operator="containsText" text="Inexequível">
      <formula>NOT(ISERROR(SEARCH("Inexequível",P38)))</formula>
    </cfRule>
    <cfRule type="aboveAverage" dxfId="414" priority="511" aboveAverage="0"/>
  </conditionalFormatting>
  <conditionalFormatting sqref="P38">
    <cfRule type="cellIs" dxfId="413" priority="499" operator="lessThan">
      <formula>"K$25"</formula>
    </cfRule>
    <cfRule type="cellIs" dxfId="412" priority="500" operator="greaterThan">
      <formula>"J&amp;25"</formula>
    </cfRule>
  </conditionalFormatting>
  <conditionalFormatting sqref="P38">
    <cfRule type="containsText" dxfId="411" priority="498" operator="containsText" text="Excessivamente elevado">
      <formula>NOT(ISERROR(SEARCH("Excessivamente elevado",P38)))</formula>
    </cfRule>
  </conditionalFormatting>
  <conditionalFormatting sqref="P38">
    <cfRule type="containsText" priority="501" operator="containsText" text="Excessivamente elevado">
      <formula>NOT(ISERROR(SEARCH("Excessivamente elevado",P38)))</formula>
    </cfRule>
    <cfRule type="containsText" dxfId="410" priority="502" operator="containsText" text="Válido">
      <formula>NOT(ISERROR(SEARCH("Válido",P38)))</formula>
    </cfRule>
    <cfRule type="containsText" dxfId="409" priority="503" operator="containsText" text="Inexequível">
      <formula>NOT(ISERROR(SEARCH("Inexequível",P38)))</formula>
    </cfRule>
    <cfRule type="aboveAverage" dxfId="408" priority="504" aboveAverage="0"/>
  </conditionalFormatting>
  <conditionalFormatting sqref="P32">
    <cfRule type="cellIs" dxfId="407" priority="492" operator="lessThan">
      <formula>"K$25"</formula>
    </cfRule>
    <cfRule type="cellIs" dxfId="406" priority="493" operator="greaterThan">
      <formula>"J&amp;25"</formula>
    </cfRule>
  </conditionalFormatting>
  <conditionalFormatting sqref="P32">
    <cfRule type="containsText" dxfId="405" priority="491" operator="containsText" text="Excessivamente elevado">
      <formula>NOT(ISERROR(SEARCH("Excessivamente elevado",P32)))</formula>
    </cfRule>
  </conditionalFormatting>
  <conditionalFormatting sqref="P32">
    <cfRule type="containsText" priority="494" operator="containsText" text="Excessivamente elevado">
      <formula>NOT(ISERROR(SEARCH("Excessivamente elevado",P32)))</formula>
    </cfRule>
    <cfRule type="containsText" dxfId="404" priority="495" operator="containsText" text="Válido">
      <formula>NOT(ISERROR(SEARCH("Válido",P32)))</formula>
    </cfRule>
    <cfRule type="containsText" dxfId="403" priority="496" operator="containsText" text="Inexequível">
      <formula>NOT(ISERROR(SEARCH("Inexequível",P32)))</formula>
    </cfRule>
    <cfRule type="aboveAverage" dxfId="402" priority="497" aboveAverage="0"/>
  </conditionalFormatting>
  <conditionalFormatting sqref="P32">
    <cfRule type="cellIs" dxfId="401" priority="485" operator="lessThan">
      <formula>"K$25"</formula>
    </cfRule>
    <cfRule type="cellIs" dxfId="400" priority="486" operator="greaterThan">
      <formula>"J&amp;25"</formula>
    </cfRule>
  </conditionalFormatting>
  <conditionalFormatting sqref="P32">
    <cfRule type="containsText" dxfId="399" priority="484" operator="containsText" text="Excessivamente elevado">
      <formula>NOT(ISERROR(SEARCH("Excessivamente elevado",P32)))</formula>
    </cfRule>
  </conditionalFormatting>
  <conditionalFormatting sqref="P32">
    <cfRule type="containsText" priority="487" operator="containsText" text="Excessivamente elevado">
      <formula>NOT(ISERROR(SEARCH("Excessivamente elevado",P32)))</formula>
    </cfRule>
    <cfRule type="containsText" dxfId="398" priority="488" operator="containsText" text="Válido">
      <formula>NOT(ISERROR(SEARCH("Válido",P32)))</formula>
    </cfRule>
    <cfRule type="containsText" dxfId="397" priority="489" operator="containsText" text="Inexequível">
      <formula>NOT(ISERROR(SEARCH("Inexequível",P32)))</formula>
    </cfRule>
    <cfRule type="aboveAverage" dxfId="396" priority="490" aboveAverage="0"/>
  </conditionalFormatting>
  <conditionalFormatting sqref="P29">
    <cfRule type="cellIs" dxfId="395" priority="478" operator="lessThan">
      <formula>"K$25"</formula>
    </cfRule>
    <cfRule type="cellIs" dxfId="394" priority="479" operator="greaterThan">
      <formula>"J&amp;25"</formula>
    </cfRule>
  </conditionalFormatting>
  <conditionalFormatting sqref="P29">
    <cfRule type="containsText" dxfId="393" priority="477" operator="containsText" text="Excessivamente elevado">
      <formula>NOT(ISERROR(SEARCH("Excessivamente elevado",P29)))</formula>
    </cfRule>
  </conditionalFormatting>
  <conditionalFormatting sqref="P29">
    <cfRule type="containsText" priority="480" operator="containsText" text="Excessivamente elevado">
      <formula>NOT(ISERROR(SEARCH("Excessivamente elevado",P29)))</formula>
    </cfRule>
    <cfRule type="containsText" dxfId="392" priority="481" operator="containsText" text="Válido">
      <formula>NOT(ISERROR(SEARCH("Válido",P29)))</formula>
    </cfRule>
    <cfRule type="containsText" dxfId="391" priority="482" operator="containsText" text="Inexequível">
      <formula>NOT(ISERROR(SEARCH("Inexequível",P29)))</formula>
    </cfRule>
    <cfRule type="aboveAverage" dxfId="390" priority="483" aboveAverage="0"/>
  </conditionalFormatting>
  <conditionalFormatting sqref="P29">
    <cfRule type="cellIs" dxfId="389" priority="471" operator="lessThan">
      <formula>"K$25"</formula>
    </cfRule>
    <cfRule type="cellIs" dxfId="388" priority="472" operator="greaterThan">
      <formula>"J&amp;25"</formula>
    </cfRule>
  </conditionalFormatting>
  <conditionalFormatting sqref="P29">
    <cfRule type="containsText" dxfId="387" priority="470" operator="containsText" text="Excessivamente elevado">
      <formula>NOT(ISERROR(SEARCH("Excessivamente elevado",P29)))</formula>
    </cfRule>
  </conditionalFormatting>
  <conditionalFormatting sqref="P29">
    <cfRule type="containsText" priority="473" operator="containsText" text="Excessivamente elevado">
      <formula>NOT(ISERROR(SEARCH("Excessivamente elevado",P29)))</formula>
    </cfRule>
    <cfRule type="containsText" dxfId="386" priority="474" operator="containsText" text="Válido">
      <formula>NOT(ISERROR(SEARCH("Válido",P29)))</formula>
    </cfRule>
    <cfRule type="containsText" dxfId="385" priority="475" operator="containsText" text="Inexequível">
      <formula>NOT(ISERROR(SEARCH("Inexequível",P29)))</formula>
    </cfRule>
    <cfRule type="aboveAverage" dxfId="384" priority="476" aboveAverage="0"/>
  </conditionalFormatting>
  <conditionalFormatting sqref="P30">
    <cfRule type="cellIs" dxfId="383" priority="464" operator="lessThan">
      <formula>"K$25"</formula>
    </cfRule>
    <cfRule type="cellIs" dxfId="382" priority="465" operator="greaterThan">
      <formula>"J&amp;25"</formula>
    </cfRule>
  </conditionalFormatting>
  <conditionalFormatting sqref="P30">
    <cfRule type="containsText" dxfId="381" priority="463" operator="containsText" text="Excessivamente elevado">
      <formula>NOT(ISERROR(SEARCH("Excessivamente elevado",P30)))</formula>
    </cfRule>
  </conditionalFormatting>
  <conditionalFormatting sqref="P30">
    <cfRule type="containsText" priority="466" operator="containsText" text="Excessivamente elevado">
      <formula>NOT(ISERROR(SEARCH("Excessivamente elevado",P30)))</formula>
    </cfRule>
    <cfRule type="containsText" dxfId="380" priority="467" operator="containsText" text="Válido">
      <formula>NOT(ISERROR(SEARCH("Válido",P30)))</formula>
    </cfRule>
    <cfRule type="containsText" dxfId="379" priority="468" operator="containsText" text="Inexequível">
      <formula>NOT(ISERROR(SEARCH("Inexequível",P30)))</formula>
    </cfRule>
    <cfRule type="aboveAverage" dxfId="378" priority="469" aboveAverage="0"/>
  </conditionalFormatting>
  <conditionalFormatting sqref="P30">
    <cfRule type="cellIs" dxfId="377" priority="457" operator="lessThan">
      <formula>"K$25"</formula>
    </cfRule>
    <cfRule type="cellIs" dxfId="376" priority="458" operator="greaterThan">
      <formula>"J&amp;25"</formula>
    </cfRule>
  </conditionalFormatting>
  <conditionalFormatting sqref="P30">
    <cfRule type="containsText" dxfId="375" priority="456" operator="containsText" text="Excessivamente elevado">
      <formula>NOT(ISERROR(SEARCH("Excessivamente elevado",P30)))</formula>
    </cfRule>
  </conditionalFormatting>
  <conditionalFormatting sqref="P30">
    <cfRule type="containsText" priority="459" operator="containsText" text="Excessivamente elevado">
      <formula>NOT(ISERROR(SEARCH("Excessivamente elevado",P30)))</formula>
    </cfRule>
    <cfRule type="containsText" dxfId="374" priority="460" operator="containsText" text="Válido">
      <formula>NOT(ISERROR(SEARCH("Válido",P30)))</formula>
    </cfRule>
    <cfRule type="containsText" dxfId="373" priority="461" operator="containsText" text="Inexequível">
      <formula>NOT(ISERROR(SEARCH("Inexequível",P30)))</formula>
    </cfRule>
    <cfRule type="aboveAverage" dxfId="372" priority="462" aboveAverage="0"/>
  </conditionalFormatting>
  <conditionalFormatting sqref="P21">
    <cfRule type="cellIs" dxfId="371" priority="443" operator="lessThan">
      <formula>"K$25"</formula>
    </cfRule>
    <cfRule type="cellIs" dxfId="370" priority="444" operator="greaterThan">
      <formula>"J&amp;25"</formula>
    </cfRule>
  </conditionalFormatting>
  <conditionalFormatting sqref="P21">
    <cfRule type="containsText" dxfId="369" priority="442" operator="containsText" text="Excessivamente elevado">
      <formula>NOT(ISERROR(SEARCH("Excessivamente elevado",P21)))</formula>
    </cfRule>
  </conditionalFormatting>
  <conditionalFormatting sqref="P21">
    <cfRule type="containsText" priority="445" operator="containsText" text="Excessivamente elevado">
      <formula>NOT(ISERROR(SEARCH("Excessivamente elevado",P21)))</formula>
    </cfRule>
    <cfRule type="containsText" dxfId="368" priority="446" operator="containsText" text="Válido">
      <formula>NOT(ISERROR(SEARCH("Válido",P21)))</formula>
    </cfRule>
    <cfRule type="containsText" dxfId="367" priority="447" operator="containsText" text="Inexequível">
      <formula>NOT(ISERROR(SEARCH("Inexequível",P21)))</formula>
    </cfRule>
    <cfRule type="aboveAverage" dxfId="366" priority="448" aboveAverage="0"/>
  </conditionalFormatting>
  <conditionalFormatting sqref="P17">
    <cfRule type="cellIs" dxfId="365" priority="436" operator="lessThan">
      <formula>"K$25"</formula>
    </cfRule>
    <cfRule type="cellIs" dxfId="364" priority="437" operator="greaterThan">
      <formula>"J&amp;25"</formula>
    </cfRule>
  </conditionalFormatting>
  <conditionalFormatting sqref="P17">
    <cfRule type="containsText" dxfId="363" priority="435" operator="containsText" text="Excessivamente elevado">
      <formula>NOT(ISERROR(SEARCH("Excessivamente elevado",P17)))</formula>
    </cfRule>
  </conditionalFormatting>
  <conditionalFormatting sqref="P17">
    <cfRule type="containsText" priority="438" operator="containsText" text="Excessivamente elevado">
      <formula>NOT(ISERROR(SEARCH("Excessivamente elevado",P17)))</formula>
    </cfRule>
    <cfRule type="containsText" dxfId="362" priority="439" operator="containsText" text="Válido">
      <formula>NOT(ISERROR(SEARCH("Válido",P17)))</formula>
    </cfRule>
    <cfRule type="containsText" dxfId="361" priority="440" operator="containsText" text="Inexequível">
      <formula>NOT(ISERROR(SEARCH("Inexequível",P17)))</formula>
    </cfRule>
    <cfRule type="aboveAverage" dxfId="360" priority="441" aboveAverage="0"/>
  </conditionalFormatting>
  <conditionalFormatting sqref="P16">
    <cfRule type="cellIs" dxfId="359" priority="429" operator="lessThan">
      <formula>"K$25"</formula>
    </cfRule>
    <cfRule type="cellIs" dxfId="358" priority="430" operator="greaterThan">
      <formula>"J&amp;25"</formula>
    </cfRule>
  </conditionalFormatting>
  <conditionalFormatting sqref="P16">
    <cfRule type="containsText" dxfId="357" priority="428" operator="containsText" text="Excessivamente elevado">
      <formula>NOT(ISERROR(SEARCH("Excessivamente elevado",P16)))</formula>
    </cfRule>
  </conditionalFormatting>
  <conditionalFormatting sqref="P16">
    <cfRule type="containsText" priority="431" operator="containsText" text="Excessivamente elevado">
      <formula>NOT(ISERROR(SEARCH("Excessivamente elevado",P16)))</formula>
    </cfRule>
    <cfRule type="containsText" dxfId="356" priority="432" operator="containsText" text="Válido">
      <formula>NOT(ISERROR(SEARCH("Válido",P16)))</formula>
    </cfRule>
    <cfRule type="containsText" dxfId="355" priority="433" operator="containsText" text="Inexequível">
      <formula>NOT(ISERROR(SEARCH("Inexequível",P16)))</formula>
    </cfRule>
    <cfRule type="aboveAverage" dxfId="354" priority="434" aboveAverage="0"/>
  </conditionalFormatting>
  <conditionalFormatting sqref="N208:N214">
    <cfRule type="containsText" priority="9836" operator="containsText" text="Excessivamente elevado">
      <formula>NOT(ISERROR(SEARCH("Excessivamente elevado",N208)))</formula>
    </cfRule>
    <cfRule type="containsText" dxfId="353" priority="9837" operator="containsText" text="Válido">
      <formula>NOT(ISERROR(SEARCH("Válido",N208)))</formula>
    </cfRule>
    <cfRule type="containsText" dxfId="352" priority="9838" operator="containsText" text="Inexequível">
      <formula>NOT(ISERROR(SEARCH("Inexequível",N208)))</formula>
    </cfRule>
    <cfRule type="aboveAverage" dxfId="351" priority="9839" aboveAverage="0"/>
  </conditionalFormatting>
  <conditionalFormatting sqref="P22">
    <cfRule type="cellIs" dxfId="350" priority="422" operator="lessThan">
      <formula>"K$25"</formula>
    </cfRule>
    <cfRule type="cellIs" dxfId="349" priority="423" operator="greaterThan">
      <formula>"J&amp;25"</formula>
    </cfRule>
  </conditionalFormatting>
  <conditionalFormatting sqref="P22">
    <cfRule type="containsText" dxfId="348" priority="421" operator="containsText" text="Excessivamente elevado">
      <formula>NOT(ISERROR(SEARCH("Excessivamente elevado",P22)))</formula>
    </cfRule>
  </conditionalFormatting>
  <conditionalFormatting sqref="P22">
    <cfRule type="containsText" priority="424" operator="containsText" text="Excessivamente elevado">
      <formula>NOT(ISERROR(SEARCH("Excessivamente elevado",P22)))</formula>
    </cfRule>
    <cfRule type="containsText" dxfId="347" priority="425" operator="containsText" text="Válido">
      <formula>NOT(ISERROR(SEARCH("Válido",P22)))</formula>
    </cfRule>
    <cfRule type="containsText" dxfId="346" priority="426" operator="containsText" text="Inexequível">
      <formula>NOT(ISERROR(SEARCH("Inexequível",P22)))</formula>
    </cfRule>
    <cfRule type="aboveAverage" dxfId="345" priority="427" aboveAverage="0"/>
  </conditionalFormatting>
  <conditionalFormatting sqref="P44">
    <cfRule type="cellIs" dxfId="344" priority="415" operator="lessThan">
      <formula>"K$25"</formula>
    </cfRule>
    <cfRule type="cellIs" dxfId="343" priority="416" operator="greaterThan">
      <formula>"J&amp;25"</formula>
    </cfRule>
  </conditionalFormatting>
  <conditionalFormatting sqref="P44">
    <cfRule type="containsText" dxfId="342" priority="414" operator="containsText" text="Excessivamente elevado">
      <formula>NOT(ISERROR(SEARCH("Excessivamente elevado",P44)))</formula>
    </cfRule>
  </conditionalFormatting>
  <conditionalFormatting sqref="P44">
    <cfRule type="containsText" priority="417" operator="containsText" text="Excessivamente elevado">
      <formula>NOT(ISERROR(SEARCH("Excessivamente elevado",P44)))</formula>
    </cfRule>
    <cfRule type="containsText" dxfId="341" priority="418" operator="containsText" text="Válido">
      <formula>NOT(ISERROR(SEARCH("Válido",P44)))</formula>
    </cfRule>
    <cfRule type="containsText" dxfId="340" priority="419" operator="containsText" text="Inexequível">
      <formula>NOT(ISERROR(SEARCH("Inexequível",P44)))</formula>
    </cfRule>
    <cfRule type="aboveAverage" dxfId="339" priority="420" aboveAverage="0"/>
  </conditionalFormatting>
  <conditionalFormatting sqref="P44">
    <cfRule type="cellIs" dxfId="338" priority="408" operator="lessThan">
      <formula>"K$25"</formula>
    </cfRule>
    <cfRule type="cellIs" dxfId="337" priority="409" operator="greaterThan">
      <formula>"J&amp;25"</formula>
    </cfRule>
  </conditionalFormatting>
  <conditionalFormatting sqref="P44">
    <cfRule type="containsText" dxfId="336" priority="407" operator="containsText" text="Excessivamente elevado">
      <formula>NOT(ISERROR(SEARCH("Excessivamente elevado",P44)))</formula>
    </cfRule>
  </conditionalFormatting>
  <conditionalFormatting sqref="P44">
    <cfRule type="containsText" priority="410" operator="containsText" text="Excessivamente elevado">
      <formula>NOT(ISERROR(SEARCH("Excessivamente elevado",P44)))</formula>
    </cfRule>
    <cfRule type="containsText" dxfId="335" priority="411" operator="containsText" text="Válido">
      <formula>NOT(ISERROR(SEARCH("Válido",P44)))</formula>
    </cfRule>
    <cfRule type="containsText" dxfId="334" priority="412" operator="containsText" text="Inexequível">
      <formula>NOT(ISERROR(SEARCH("Inexequível",P44)))</formula>
    </cfRule>
    <cfRule type="aboveAverage" dxfId="333" priority="413" aboveAverage="0"/>
  </conditionalFormatting>
  <conditionalFormatting sqref="P45">
    <cfRule type="cellIs" dxfId="332" priority="401" operator="lessThan">
      <formula>"K$25"</formula>
    </cfRule>
    <cfRule type="cellIs" dxfId="331" priority="402" operator="greaterThan">
      <formula>"J&amp;25"</formula>
    </cfRule>
  </conditionalFormatting>
  <conditionalFormatting sqref="P45">
    <cfRule type="containsText" dxfId="330" priority="400" operator="containsText" text="Excessivamente elevado">
      <formula>NOT(ISERROR(SEARCH("Excessivamente elevado",P45)))</formula>
    </cfRule>
  </conditionalFormatting>
  <conditionalFormatting sqref="P45">
    <cfRule type="containsText" priority="403" operator="containsText" text="Excessivamente elevado">
      <formula>NOT(ISERROR(SEARCH("Excessivamente elevado",P45)))</formula>
    </cfRule>
    <cfRule type="containsText" dxfId="329" priority="404" operator="containsText" text="Válido">
      <formula>NOT(ISERROR(SEARCH("Válido",P45)))</formula>
    </cfRule>
    <cfRule type="containsText" dxfId="328" priority="405" operator="containsText" text="Inexequível">
      <formula>NOT(ISERROR(SEARCH("Inexequível",P45)))</formula>
    </cfRule>
    <cfRule type="aboveAverage" dxfId="327" priority="406" aboveAverage="0"/>
  </conditionalFormatting>
  <conditionalFormatting sqref="P45">
    <cfRule type="cellIs" dxfId="326" priority="394" operator="lessThan">
      <formula>"K$25"</formula>
    </cfRule>
    <cfRule type="cellIs" dxfId="325" priority="395" operator="greaterThan">
      <formula>"J&amp;25"</formula>
    </cfRule>
  </conditionalFormatting>
  <conditionalFormatting sqref="P45">
    <cfRule type="containsText" dxfId="324" priority="393" operator="containsText" text="Excessivamente elevado">
      <formula>NOT(ISERROR(SEARCH("Excessivamente elevado",P45)))</formula>
    </cfRule>
  </conditionalFormatting>
  <conditionalFormatting sqref="P45">
    <cfRule type="containsText" priority="396" operator="containsText" text="Excessivamente elevado">
      <formula>NOT(ISERROR(SEARCH("Excessivamente elevado",P45)))</formula>
    </cfRule>
    <cfRule type="containsText" dxfId="323" priority="397" operator="containsText" text="Válido">
      <formula>NOT(ISERROR(SEARCH("Válido",P45)))</formula>
    </cfRule>
    <cfRule type="containsText" dxfId="322" priority="398" operator="containsText" text="Inexequível">
      <formula>NOT(ISERROR(SEARCH("Inexequível",P45)))</formula>
    </cfRule>
    <cfRule type="aboveAverage" dxfId="321" priority="399" aboveAverage="0"/>
  </conditionalFormatting>
  <conditionalFormatting sqref="P53">
    <cfRule type="cellIs" dxfId="320" priority="387" operator="lessThan">
      <formula>"K$25"</formula>
    </cfRule>
    <cfRule type="cellIs" dxfId="319" priority="388" operator="greaterThan">
      <formula>"J&amp;25"</formula>
    </cfRule>
  </conditionalFormatting>
  <conditionalFormatting sqref="P53">
    <cfRule type="containsText" dxfId="318" priority="386" operator="containsText" text="Excessivamente elevado">
      <formula>NOT(ISERROR(SEARCH("Excessivamente elevado",P53)))</formula>
    </cfRule>
  </conditionalFormatting>
  <conditionalFormatting sqref="P53">
    <cfRule type="containsText" priority="389" operator="containsText" text="Excessivamente elevado">
      <formula>NOT(ISERROR(SEARCH("Excessivamente elevado",P53)))</formula>
    </cfRule>
    <cfRule type="containsText" dxfId="317" priority="390" operator="containsText" text="Válido">
      <formula>NOT(ISERROR(SEARCH("Válido",P53)))</formula>
    </cfRule>
    <cfRule type="containsText" dxfId="316" priority="391" operator="containsText" text="Inexequível">
      <formula>NOT(ISERROR(SEARCH("Inexequível",P53)))</formula>
    </cfRule>
    <cfRule type="aboveAverage" dxfId="315" priority="392" aboveAverage="0"/>
  </conditionalFormatting>
  <conditionalFormatting sqref="P53">
    <cfRule type="cellIs" dxfId="314" priority="380" operator="lessThan">
      <formula>"K$25"</formula>
    </cfRule>
    <cfRule type="cellIs" dxfId="313" priority="381" operator="greaterThan">
      <formula>"J&amp;25"</formula>
    </cfRule>
  </conditionalFormatting>
  <conditionalFormatting sqref="P53">
    <cfRule type="containsText" dxfId="312" priority="379" operator="containsText" text="Excessivamente elevado">
      <formula>NOT(ISERROR(SEARCH("Excessivamente elevado",P53)))</formula>
    </cfRule>
  </conditionalFormatting>
  <conditionalFormatting sqref="P53">
    <cfRule type="containsText" priority="382" operator="containsText" text="Excessivamente elevado">
      <formula>NOT(ISERROR(SEARCH("Excessivamente elevado",P53)))</formula>
    </cfRule>
    <cfRule type="containsText" dxfId="311" priority="383" operator="containsText" text="Válido">
      <formula>NOT(ISERROR(SEARCH("Válido",P53)))</formula>
    </cfRule>
    <cfRule type="containsText" dxfId="310" priority="384" operator="containsText" text="Inexequível">
      <formula>NOT(ISERROR(SEARCH("Inexequível",P53)))</formula>
    </cfRule>
    <cfRule type="aboveAverage" dxfId="309" priority="385" aboveAverage="0"/>
  </conditionalFormatting>
  <conditionalFormatting sqref="P54">
    <cfRule type="cellIs" dxfId="308" priority="373" operator="lessThan">
      <formula>"K$25"</formula>
    </cfRule>
    <cfRule type="cellIs" dxfId="307" priority="374" operator="greaterThan">
      <formula>"J&amp;25"</formula>
    </cfRule>
  </conditionalFormatting>
  <conditionalFormatting sqref="P54">
    <cfRule type="containsText" dxfId="306" priority="372" operator="containsText" text="Excessivamente elevado">
      <formula>NOT(ISERROR(SEARCH("Excessivamente elevado",P54)))</formula>
    </cfRule>
  </conditionalFormatting>
  <conditionalFormatting sqref="P54">
    <cfRule type="containsText" priority="375" operator="containsText" text="Excessivamente elevado">
      <formula>NOT(ISERROR(SEARCH("Excessivamente elevado",P54)))</formula>
    </cfRule>
    <cfRule type="containsText" dxfId="305" priority="376" operator="containsText" text="Válido">
      <formula>NOT(ISERROR(SEARCH("Válido",P54)))</formula>
    </cfRule>
    <cfRule type="containsText" dxfId="304" priority="377" operator="containsText" text="Inexequível">
      <formula>NOT(ISERROR(SEARCH("Inexequível",P54)))</formula>
    </cfRule>
    <cfRule type="aboveAverage" dxfId="303" priority="378" aboveAverage="0"/>
  </conditionalFormatting>
  <conditionalFormatting sqref="P54">
    <cfRule type="cellIs" dxfId="302" priority="366" operator="lessThan">
      <formula>"K$25"</formula>
    </cfRule>
    <cfRule type="cellIs" dxfId="301" priority="367" operator="greaterThan">
      <formula>"J&amp;25"</formula>
    </cfRule>
  </conditionalFormatting>
  <conditionalFormatting sqref="P54">
    <cfRule type="containsText" dxfId="300" priority="365" operator="containsText" text="Excessivamente elevado">
      <formula>NOT(ISERROR(SEARCH("Excessivamente elevado",P54)))</formula>
    </cfRule>
  </conditionalFormatting>
  <conditionalFormatting sqref="P54">
    <cfRule type="containsText" priority="368" operator="containsText" text="Excessivamente elevado">
      <formula>NOT(ISERROR(SEARCH("Excessivamente elevado",P54)))</formula>
    </cfRule>
    <cfRule type="containsText" dxfId="299" priority="369" operator="containsText" text="Válido">
      <formula>NOT(ISERROR(SEARCH("Válido",P54)))</formula>
    </cfRule>
    <cfRule type="containsText" dxfId="298" priority="370" operator="containsText" text="Inexequível">
      <formula>NOT(ISERROR(SEARCH("Inexequível",P54)))</formula>
    </cfRule>
    <cfRule type="aboveAverage" dxfId="297" priority="371" aboveAverage="0"/>
  </conditionalFormatting>
  <conditionalFormatting sqref="P62">
    <cfRule type="cellIs" dxfId="296" priority="359" operator="lessThan">
      <formula>"K$25"</formula>
    </cfRule>
    <cfRule type="cellIs" dxfId="295" priority="360" operator="greaterThan">
      <formula>"J&amp;25"</formula>
    </cfRule>
  </conditionalFormatting>
  <conditionalFormatting sqref="P62">
    <cfRule type="containsText" dxfId="294" priority="358" operator="containsText" text="Excessivamente elevado">
      <formula>NOT(ISERROR(SEARCH("Excessivamente elevado",P62)))</formula>
    </cfRule>
  </conditionalFormatting>
  <conditionalFormatting sqref="P62">
    <cfRule type="containsText" priority="361" operator="containsText" text="Excessivamente elevado">
      <formula>NOT(ISERROR(SEARCH("Excessivamente elevado",P62)))</formula>
    </cfRule>
    <cfRule type="containsText" dxfId="293" priority="362" operator="containsText" text="Válido">
      <formula>NOT(ISERROR(SEARCH("Válido",P62)))</formula>
    </cfRule>
    <cfRule type="containsText" dxfId="292" priority="363" operator="containsText" text="Inexequível">
      <formula>NOT(ISERROR(SEARCH("Inexequível",P62)))</formula>
    </cfRule>
    <cfRule type="aboveAverage" dxfId="291" priority="364" aboveAverage="0"/>
  </conditionalFormatting>
  <conditionalFormatting sqref="P62">
    <cfRule type="cellIs" dxfId="290" priority="352" operator="lessThan">
      <formula>"K$25"</formula>
    </cfRule>
    <cfRule type="cellIs" dxfId="289" priority="353" operator="greaterThan">
      <formula>"J&amp;25"</formula>
    </cfRule>
  </conditionalFormatting>
  <conditionalFormatting sqref="P62">
    <cfRule type="containsText" dxfId="288" priority="351" operator="containsText" text="Excessivamente elevado">
      <formula>NOT(ISERROR(SEARCH("Excessivamente elevado",P62)))</formula>
    </cfRule>
  </conditionalFormatting>
  <conditionalFormatting sqref="P62">
    <cfRule type="containsText" priority="354" operator="containsText" text="Excessivamente elevado">
      <formula>NOT(ISERROR(SEARCH("Excessivamente elevado",P62)))</formula>
    </cfRule>
    <cfRule type="containsText" dxfId="287" priority="355" operator="containsText" text="Válido">
      <formula>NOT(ISERROR(SEARCH("Válido",P62)))</formula>
    </cfRule>
    <cfRule type="containsText" dxfId="286" priority="356" operator="containsText" text="Inexequível">
      <formula>NOT(ISERROR(SEARCH("Inexequível",P62)))</formula>
    </cfRule>
    <cfRule type="aboveAverage" dxfId="285" priority="357" aboveAverage="0"/>
  </conditionalFormatting>
  <conditionalFormatting sqref="P63">
    <cfRule type="cellIs" dxfId="284" priority="345" operator="lessThan">
      <formula>"K$25"</formula>
    </cfRule>
    <cfRule type="cellIs" dxfId="283" priority="346" operator="greaterThan">
      <formula>"J&amp;25"</formula>
    </cfRule>
  </conditionalFormatting>
  <conditionalFormatting sqref="P63">
    <cfRule type="containsText" dxfId="282" priority="344" operator="containsText" text="Excessivamente elevado">
      <formula>NOT(ISERROR(SEARCH("Excessivamente elevado",P63)))</formula>
    </cfRule>
  </conditionalFormatting>
  <conditionalFormatting sqref="P63">
    <cfRule type="containsText" priority="347" operator="containsText" text="Excessivamente elevado">
      <formula>NOT(ISERROR(SEARCH("Excessivamente elevado",P63)))</formula>
    </cfRule>
    <cfRule type="containsText" dxfId="281" priority="348" operator="containsText" text="Válido">
      <formula>NOT(ISERROR(SEARCH("Válido",P63)))</formula>
    </cfRule>
    <cfRule type="containsText" dxfId="280" priority="349" operator="containsText" text="Inexequível">
      <formula>NOT(ISERROR(SEARCH("Inexequível",P63)))</formula>
    </cfRule>
    <cfRule type="aboveAverage" dxfId="279" priority="350" aboveAverage="0"/>
  </conditionalFormatting>
  <conditionalFormatting sqref="P63">
    <cfRule type="cellIs" dxfId="278" priority="338" operator="lessThan">
      <formula>"K$25"</formula>
    </cfRule>
    <cfRule type="cellIs" dxfId="277" priority="339" operator="greaterThan">
      <formula>"J&amp;25"</formula>
    </cfRule>
  </conditionalFormatting>
  <conditionalFormatting sqref="P63">
    <cfRule type="containsText" dxfId="276" priority="337" operator="containsText" text="Excessivamente elevado">
      <formula>NOT(ISERROR(SEARCH("Excessivamente elevado",P63)))</formula>
    </cfRule>
  </conditionalFormatting>
  <conditionalFormatting sqref="P63">
    <cfRule type="containsText" priority="340" operator="containsText" text="Excessivamente elevado">
      <formula>NOT(ISERROR(SEARCH("Excessivamente elevado",P63)))</formula>
    </cfRule>
    <cfRule type="containsText" dxfId="275" priority="341" operator="containsText" text="Válido">
      <formula>NOT(ISERROR(SEARCH("Válido",P63)))</formula>
    </cfRule>
    <cfRule type="containsText" dxfId="274" priority="342" operator="containsText" text="Inexequível">
      <formula>NOT(ISERROR(SEARCH("Inexequível",P63)))</formula>
    </cfRule>
    <cfRule type="aboveAverage" dxfId="273" priority="343" aboveAverage="0"/>
  </conditionalFormatting>
  <conditionalFormatting sqref="P72">
    <cfRule type="cellIs" dxfId="272" priority="331" operator="lessThan">
      <formula>"K$25"</formula>
    </cfRule>
    <cfRule type="cellIs" dxfId="271" priority="332" operator="greaterThan">
      <formula>"J&amp;25"</formula>
    </cfRule>
  </conditionalFormatting>
  <conditionalFormatting sqref="P72">
    <cfRule type="containsText" dxfId="270" priority="330" operator="containsText" text="Excessivamente elevado">
      <formula>NOT(ISERROR(SEARCH("Excessivamente elevado",P72)))</formula>
    </cfRule>
  </conditionalFormatting>
  <conditionalFormatting sqref="P72">
    <cfRule type="containsText" priority="333" operator="containsText" text="Excessivamente elevado">
      <formula>NOT(ISERROR(SEARCH("Excessivamente elevado",P72)))</formula>
    </cfRule>
    <cfRule type="containsText" dxfId="269" priority="334" operator="containsText" text="Válido">
      <formula>NOT(ISERROR(SEARCH("Válido",P72)))</formula>
    </cfRule>
    <cfRule type="containsText" dxfId="268" priority="335" operator="containsText" text="Inexequível">
      <formula>NOT(ISERROR(SEARCH("Inexequível",P72)))</formula>
    </cfRule>
    <cfRule type="aboveAverage" dxfId="267" priority="336" aboveAverage="0"/>
  </conditionalFormatting>
  <conditionalFormatting sqref="P72">
    <cfRule type="cellIs" dxfId="266" priority="324" operator="lessThan">
      <formula>"K$25"</formula>
    </cfRule>
    <cfRule type="cellIs" dxfId="265" priority="325" operator="greaterThan">
      <formula>"J&amp;25"</formula>
    </cfRule>
  </conditionalFormatting>
  <conditionalFormatting sqref="P72">
    <cfRule type="containsText" dxfId="264" priority="323" operator="containsText" text="Excessivamente elevado">
      <formula>NOT(ISERROR(SEARCH("Excessivamente elevado",P72)))</formula>
    </cfRule>
  </conditionalFormatting>
  <conditionalFormatting sqref="P72">
    <cfRule type="containsText" priority="326" operator="containsText" text="Excessivamente elevado">
      <formula>NOT(ISERROR(SEARCH("Excessivamente elevado",P72)))</formula>
    </cfRule>
    <cfRule type="containsText" dxfId="263" priority="327" operator="containsText" text="Válido">
      <formula>NOT(ISERROR(SEARCH("Válido",P72)))</formula>
    </cfRule>
    <cfRule type="containsText" dxfId="262" priority="328" operator="containsText" text="Inexequível">
      <formula>NOT(ISERROR(SEARCH("Inexequível",P72)))</formula>
    </cfRule>
    <cfRule type="aboveAverage" dxfId="261" priority="329" aboveAverage="0"/>
  </conditionalFormatting>
  <conditionalFormatting sqref="P79">
    <cfRule type="cellIs" dxfId="260" priority="317" operator="lessThan">
      <formula>"K$25"</formula>
    </cfRule>
    <cfRule type="cellIs" dxfId="259" priority="318" operator="greaterThan">
      <formula>"J&amp;25"</formula>
    </cfRule>
  </conditionalFormatting>
  <conditionalFormatting sqref="P79">
    <cfRule type="containsText" dxfId="258" priority="316" operator="containsText" text="Excessivamente elevado">
      <formula>NOT(ISERROR(SEARCH("Excessivamente elevado",P79)))</formula>
    </cfRule>
  </conditionalFormatting>
  <conditionalFormatting sqref="P79">
    <cfRule type="containsText" priority="319" operator="containsText" text="Excessivamente elevado">
      <formula>NOT(ISERROR(SEARCH("Excessivamente elevado",P79)))</formula>
    </cfRule>
    <cfRule type="containsText" dxfId="257" priority="320" operator="containsText" text="Válido">
      <formula>NOT(ISERROR(SEARCH("Válido",P79)))</formula>
    </cfRule>
    <cfRule type="containsText" dxfId="256" priority="321" operator="containsText" text="Inexequível">
      <formula>NOT(ISERROR(SEARCH("Inexequível",P79)))</formula>
    </cfRule>
    <cfRule type="aboveAverage" dxfId="255" priority="322" aboveAverage="0"/>
  </conditionalFormatting>
  <conditionalFormatting sqref="P79">
    <cfRule type="cellIs" dxfId="254" priority="310" operator="lessThan">
      <formula>"K$25"</formula>
    </cfRule>
    <cfRule type="cellIs" dxfId="253" priority="311" operator="greaterThan">
      <formula>"J&amp;25"</formula>
    </cfRule>
  </conditionalFormatting>
  <conditionalFormatting sqref="P79">
    <cfRule type="containsText" dxfId="252" priority="309" operator="containsText" text="Excessivamente elevado">
      <formula>NOT(ISERROR(SEARCH("Excessivamente elevado",P79)))</formula>
    </cfRule>
  </conditionalFormatting>
  <conditionalFormatting sqref="P79">
    <cfRule type="containsText" priority="312" operator="containsText" text="Excessivamente elevado">
      <formula>NOT(ISERROR(SEARCH("Excessivamente elevado",P79)))</formula>
    </cfRule>
    <cfRule type="containsText" dxfId="251" priority="313" operator="containsText" text="Válido">
      <formula>NOT(ISERROR(SEARCH("Válido",P79)))</formula>
    </cfRule>
    <cfRule type="containsText" dxfId="250" priority="314" operator="containsText" text="Inexequível">
      <formula>NOT(ISERROR(SEARCH("Inexequível",P79)))</formula>
    </cfRule>
    <cfRule type="aboveAverage" dxfId="249" priority="315" aboveAverage="0"/>
  </conditionalFormatting>
  <conditionalFormatting sqref="P89">
    <cfRule type="cellIs" dxfId="248" priority="303" operator="lessThan">
      <formula>"K$25"</formula>
    </cfRule>
    <cfRule type="cellIs" dxfId="247" priority="304" operator="greaterThan">
      <formula>"J&amp;25"</formula>
    </cfRule>
  </conditionalFormatting>
  <conditionalFormatting sqref="P89">
    <cfRule type="containsText" dxfId="246" priority="302" operator="containsText" text="Excessivamente elevado">
      <formula>NOT(ISERROR(SEARCH("Excessivamente elevado",P89)))</formula>
    </cfRule>
  </conditionalFormatting>
  <conditionalFormatting sqref="P89">
    <cfRule type="containsText" priority="305" operator="containsText" text="Excessivamente elevado">
      <formula>NOT(ISERROR(SEARCH("Excessivamente elevado",P89)))</formula>
    </cfRule>
    <cfRule type="containsText" dxfId="245" priority="306" operator="containsText" text="Válido">
      <formula>NOT(ISERROR(SEARCH("Válido",P89)))</formula>
    </cfRule>
    <cfRule type="containsText" dxfId="244" priority="307" operator="containsText" text="Inexequível">
      <formula>NOT(ISERROR(SEARCH("Inexequível",P89)))</formula>
    </cfRule>
    <cfRule type="aboveAverage" dxfId="243" priority="308" aboveAverage="0"/>
  </conditionalFormatting>
  <conditionalFormatting sqref="P89">
    <cfRule type="cellIs" dxfId="242" priority="296" operator="lessThan">
      <formula>"K$25"</formula>
    </cfRule>
    <cfRule type="cellIs" dxfId="241" priority="297" operator="greaterThan">
      <formula>"J&amp;25"</formula>
    </cfRule>
  </conditionalFormatting>
  <conditionalFormatting sqref="P89">
    <cfRule type="containsText" dxfId="240" priority="295" operator="containsText" text="Excessivamente elevado">
      <formula>NOT(ISERROR(SEARCH("Excessivamente elevado",P89)))</formula>
    </cfRule>
  </conditionalFormatting>
  <conditionalFormatting sqref="P89">
    <cfRule type="containsText" priority="298" operator="containsText" text="Excessivamente elevado">
      <formula>NOT(ISERROR(SEARCH("Excessivamente elevado",P89)))</formula>
    </cfRule>
    <cfRule type="containsText" dxfId="239" priority="299" operator="containsText" text="Válido">
      <formula>NOT(ISERROR(SEARCH("Válido",P89)))</formula>
    </cfRule>
    <cfRule type="containsText" dxfId="238" priority="300" operator="containsText" text="Inexequível">
      <formula>NOT(ISERROR(SEARCH("Inexequível",P89)))</formula>
    </cfRule>
    <cfRule type="aboveAverage" dxfId="237" priority="301" aboveAverage="0"/>
  </conditionalFormatting>
  <conditionalFormatting sqref="P97">
    <cfRule type="cellIs" dxfId="236" priority="289" operator="lessThan">
      <formula>"K$25"</formula>
    </cfRule>
    <cfRule type="cellIs" dxfId="235" priority="290" operator="greaterThan">
      <formula>"J&amp;25"</formula>
    </cfRule>
  </conditionalFormatting>
  <conditionalFormatting sqref="P97">
    <cfRule type="containsText" dxfId="234" priority="288" operator="containsText" text="Excessivamente elevado">
      <formula>NOT(ISERROR(SEARCH("Excessivamente elevado",P97)))</formula>
    </cfRule>
  </conditionalFormatting>
  <conditionalFormatting sqref="P97">
    <cfRule type="containsText" priority="291" operator="containsText" text="Excessivamente elevado">
      <formula>NOT(ISERROR(SEARCH("Excessivamente elevado",P97)))</formula>
    </cfRule>
    <cfRule type="containsText" dxfId="233" priority="292" operator="containsText" text="Válido">
      <formula>NOT(ISERROR(SEARCH("Válido",P97)))</formula>
    </cfRule>
    <cfRule type="containsText" dxfId="232" priority="293" operator="containsText" text="Inexequível">
      <formula>NOT(ISERROR(SEARCH("Inexequível",P97)))</formula>
    </cfRule>
    <cfRule type="aboveAverage" dxfId="231" priority="294" aboveAverage="0"/>
  </conditionalFormatting>
  <conditionalFormatting sqref="P97">
    <cfRule type="cellIs" dxfId="230" priority="282" operator="lessThan">
      <formula>"K$25"</formula>
    </cfRule>
    <cfRule type="cellIs" dxfId="229" priority="283" operator="greaterThan">
      <formula>"J&amp;25"</formula>
    </cfRule>
  </conditionalFormatting>
  <conditionalFormatting sqref="P97">
    <cfRule type="containsText" dxfId="228" priority="281" operator="containsText" text="Excessivamente elevado">
      <formula>NOT(ISERROR(SEARCH("Excessivamente elevado",P97)))</formula>
    </cfRule>
  </conditionalFormatting>
  <conditionalFormatting sqref="P97">
    <cfRule type="containsText" priority="284" operator="containsText" text="Excessivamente elevado">
      <formula>NOT(ISERROR(SEARCH("Excessivamente elevado",P97)))</formula>
    </cfRule>
    <cfRule type="containsText" dxfId="227" priority="285" operator="containsText" text="Válido">
      <formula>NOT(ISERROR(SEARCH("Válido",P97)))</formula>
    </cfRule>
    <cfRule type="containsText" dxfId="226" priority="286" operator="containsText" text="Inexequível">
      <formula>NOT(ISERROR(SEARCH("Inexequível",P97)))</formula>
    </cfRule>
    <cfRule type="aboveAverage" dxfId="225" priority="287" aboveAverage="0"/>
  </conditionalFormatting>
  <conditionalFormatting sqref="P98">
    <cfRule type="cellIs" dxfId="224" priority="275" operator="lessThan">
      <formula>"K$25"</formula>
    </cfRule>
    <cfRule type="cellIs" dxfId="223" priority="276" operator="greaterThan">
      <formula>"J&amp;25"</formula>
    </cfRule>
  </conditionalFormatting>
  <conditionalFormatting sqref="P98">
    <cfRule type="containsText" dxfId="222" priority="274" operator="containsText" text="Excessivamente elevado">
      <formula>NOT(ISERROR(SEARCH("Excessivamente elevado",P98)))</formula>
    </cfRule>
  </conditionalFormatting>
  <conditionalFormatting sqref="P98">
    <cfRule type="containsText" priority="277" operator="containsText" text="Excessivamente elevado">
      <formula>NOT(ISERROR(SEARCH("Excessivamente elevado",P98)))</formula>
    </cfRule>
    <cfRule type="containsText" dxfId="221" priority="278" operator="containsText" text="Válido">
      <formula>NOT(ISERROR(SEARCH("Válido",P98)))</formula>
    </cfRule>
    <cfRule type="containsText" dxfId="220" priority="279" operator="containsText" text="Inexequível">
      <formula>NOT(ISERROR(SEARCH("Inexequível",P98)))</formula>
    </cfRule>
    <cfRule type="aboveAverage" dxfId="219" priority="280" aboveAverage="0"/>
  </conditionalFormatting>
  <conditionalFormatting sqref="P98">
    <cfRule type="cellIs" dxfId="218" priority="268" operator="lessThan">
      <formula>"K$25"</formula>
    </cfRule>
    <cfRule type="cellIs" dxfId="217" priority="269" operator="greaterThan">
      <formula>"J&amp;25"</formula>
    </cfRule>
  </conditionalFormatting>
  <conditionalFormatting sqref="P98">
    <cfRule type="containsText" dxfId="216" priority="267" operator="containsText" text="Excessivamente elevado">
      <formula>NOT(ISERROR(SEARCH("Excessivamente elevado",P98)))</formula>
    </cfRule>
  </conditionalFormatting>
  <conditionalFormatting sqref="P98">
    <cfRule type="containsText" priority="270" operator="containsText" text="Excessivamente elevado">
      <formula>NOT(ISERROR(SEARCH("Excessivamente elevado",P98)))</formula>
    </cfRule>
    <cfRule type="containsText" dxfId="215" priority="271" operator="containsText" text="Válido">
      <formula>NOT(ISERROR(SEARCH("Válido",P98)))</formula>
    </cfRule>
    <cfRule type="containsText" dxfId="214" priority="272" operator="containsText" text="Inexequível">
      <formula>NOT(ISERROR(SEARCH("Inexequível",P98)))</formula>
    </cfRule>
    <cfRule type="aboveAverage" dxfId="213" priority="273" aboveAverage="0"/>
  </conditionalFormatting>
  <conditionalFormatting sqref="P106">
    <cfRule type="cellIs" dxfId="212" priority="261" operator="lessThan">
      <formula>"K$25"</formula>
    </cfRule>
    <cfRule type="cellIs" dxfId="211" priority="262" operator="greaterThan">
      <formula>"J&amp;25"</formula>
    </cfRule>
  </conditionalFormatting>
  <conditionalFormatting sqref="P106">
    <cfRule type="containsText" dxfId="210" priority="260" operator="containsText" text="Excessivamente elevado">
      <formula>NOT(ISERROR(SEARCH("Excessivamente elevado",P106)))</formula>
    </cfRule>
  </conditionalFormatting>
  <conditionalFormatting sqref="P106">
    <cfRule type="containsText" priority="263" operator="containsText" text="Excessivamente elevado">
      <formula>NOT(ISERROR(SEARCH("Excessivamente elevado",P106)))</formula>
    </cfRule>
    <cfRule type="containsText" dxfId="209" priority="264" operator="containsText" text="Válido">
      <formula>NOT(ISERROR(SEARCH("Válido",P106)))</formula>
    </cfRule>
    <cfRule type="containsText" dxfId="208" priority="265" operator="containsText" text="Inexequível">
      <formula>NOT(ISERROR(SEARCH("Inexequível",P106)))</formula>
    </cfRule>
    <cfRule type="aboveAverage" dxfId="207" priority="266" aboveAverage="0"/>
  </conditionalFormatting>
  <conditionalFormatting sqref="P106">
    <cfRule type="cellIs" dxfId="206" priority="254" operator="lessThan">
      <formula>"K$25"</formula>
    </cfRule>
    <cfRule type="cellIs" dxfId="205" priority="255" operator="greaterThan">
      <formula>"J&amp;25"</formula>
    </cfRule>
  </conditionalFormatting>
  <conditionalFormatting sqref="P106">
    <cfRule type="containsText" dxfId="204" priority="253" operator="containsText" text="Excessivamente elevado">
      <formula>NOT(ISERROR(SEARCH("Excessivamente elevado",P106)))</formula>
    </cfRule>
  </conditionalFormatting>
  <conditionalFormatting sqref="P106">
    <cfRule type="containsText" priority="256" operator="containsText" text="Excessivamente elevado">
      <formula>NOT(ISERROR(SEARCH("Excessivamente elevado",P106)))</formula>
    </cfRule>
    <cfRule type="containsText" dxfId="203" priority="257" operator="containsText" text="Válido">
      <formula>NOT(ISERROR(SEARCH("Válido",P106)))</formula>
    </cfRule>
    <cfRule type="containsText" dxfId="202" priority="258" operator="containsText" text="Inexequível">
      <formula>NOT(ISERROR(SEARCH("Inexequível",P106)))</formula>
    </cfRule>
    <cfRule type="aboveAverage" dxfId="201" priority="259" aboveAverage="0"/>
  </conditionalFormatting>
  <conditionalFormatting sqref="P114">
    <cfRule type="cellIs" dxfId="200" priority="247" operator="lessThan">
      <formula>"K$25"</formula>
    </cfRule>
    <cfRule type="cellIs" dxfId="199" priority="248" operator="greaterThan">
      <formula>"J&amp;25"</formula>
    </cfRule>
  </conditionalFormatting>
  <conditionalFormatting sqref="P114">
    <cfRule type="containsText" dxfId="198" priority="246" operator="containsText" text="Excessivamente elevado">
      <formula>NOT(ISERROR(SEARCH("Excessivamente elevado",P114)))</formula>
    </cfRule>
  </conditionalFormatting>
  <conditionalFormatting sqref="P114">
    <cfRule type="containsText" priority="249" operator="containsText" text="Excessivamente elevado">
      <formula>NOT(ISERROR(SEARCH("Excessivamente elevado",P114)))</formula>
    </cfRule>
    <cfRule type="containsText" dxfId="197" priority="250" operator="containsText" text="Válido">
      <formula>NOT(ISERROR(SEARCH("Válido",P114)))</formula>
    </cfRule>
    <cfRule type="containsText" dxfId="196" priority="251" operator="containsText" text="Inexequível">
      <formula>NOT(ISERROR(SEARCH("Inexequível",P114)))</formula>
    </cfRule>
    <cfRule type="aboveAverage" dxfId="195" priority="252" aboveAverage="0"/>
  </conditionalFormatting>
  <conditionalFormatting sqref="P114">
    <cfRule type="cellIs" dxfId="194" priority="240" operator="lessThan">
      <formula>"K$25"</formula>
    </cfRule>
    <cfRule type="cellIs" dxfId="193" priority="241" operator="greaterThan">
      <formula>"J&amp;25"</formula>
    </cfRule>
  </conditionalFormatting>
  <conditionalFormatting sqref="P114">
    <cfRule type="containsText" dxfId="192" priority="239" operator="containsText" text="Excessivamente elevado">
      <formula>NOT(ISERROR(SEARCH("Excessivamente elevado",P114)))</formula>
    </cfRule>
  </conditionalFormatting>
  <conditionalFormatting sqref="P114">
    <cfRule type="containsText" priority="242" operator="containsText" text="Excessivamente elevado">
      <formula>NOT(ISERROR(SEARCH("Excessivamente elevado",P114)))</formula>
    </cfRule>
    <cfRule type="containsText" dxfId="191" priority="243" operator="containsText" text="Válido">
      <formula>NOT(ISERROR(SEARCH("Válido",P114)))</formula>
    </cfRule>
    <cfRule type="containsText" dxfId="190" priority="244" operator="containsText" text="Inexequível">
      <formula>NOT(ISERROR(SEARCH("Inexequível",P114)))</formula>
    </cfRule>
    <cfRule type="aboveAverage" dxfId="189" priority="245" aboveAverage="0"/>
  </conditionalFormatting>
  <conditionalFormatting sqref="P123">
    <cfRule type="cellIs" dxfId="188" priority="233" operator="lessThan">
      <formula>"K$25"</formula>
    </cfRule>
    <cfRule type="cellIs" dxfId="187" priority="234" operator="greaterThan">
      <formula>"J&amp;25"</formula>
    </cfRule>
  </conditionalFormatting>
  <conditionalFormatting sqref="P123">
    <cfRule type="containsText" dxfId="186" priority="232" operator="containsText" text="Excessivamente elevado">
      <formula>NOT(ISERROR(SEARCH("Excessivamente elevado",P123)))</formula>
    </cfRule>
  </conditionalFormatting>
  <conditionalFormatting sqref="P123">
    <cfRule type="containsText" priority="235" operator="containsText" text="Excessivamente elevado">
      <formula>NOT(ISERROR(SEARCH("Excessivamente elevado",P123)))</formula>
    </cfRule>
    <cfRule type="containsText" dxfId="185" priority="236" operator="containsText" text="Válido">
      <formula>NOT(ISERROR(SEARCH("Válido",P123)))</formula>
    </cfRule>
    <cfRule type="containsText" dxfId="184" priority="237" operator="containsText" text="Inexequível">
      <formula>NOT(ISERROR(SEARCH("Inexequível",P123)))</formula>
    </cfRule>
    <cfRule type="aboveAverage" dxfId="183" priority="238" aboveAverage="0"/>
  </conditionalFormatting>
  <conditionalFormatting sqref="P123">
    <cfRule type="cellIs" dxfId="182" priority="226" operator="lessThan">
      <formula>"K$25"</formula>
    </cfRule>
    <cfRule type="cellIs" dxfId="181" priority="227" operator="greaterThan">
      <formula>"J&amp;25"</formula>
    </cfRule>
  </conditionalFormatting>
  <conditionalFormatting sqref="P123">
    <cfRule type="containsText" dxfId="180" priority="225" operator="containsText" text="Excessivamente elevado">
      <formula>NOT(ISERROR(SEARCH("Excessivamente elevado",P123)))</formula>
    </cfRule>
  </conditionalFormatting>
  <conditionalFormatting sqref="P123">
    <cfRule type="containsText" priority="228" operator="containsText" text="Excessivamente elevado">
      <formula>NOT(ISERROR(SEARCH("Excessivamente elevado",P123)))</formula>
    </cfRule>
    <cfRule type="containsText" dxfId="179" priority="229" operator="containsText" text="Válido">
      <formula>NOT(ISERROR(SEARCH("Válido",P123)))</formula>
    </cfRule>
    <cfRule type="containsText" dxfId="178" priority="230" operator="containsText" text="Inexequível">
      <formula>NOT(ISERROR(SEARCH("Inexequível",P123)))</formula>
    </cfRule>
    <cfRule type="aboveAverage" dxfId="177" priority="231" aboveAverage="0"/>
  </conditionalFormatting>
  <conditionalFormatting sqref="P131">
    <cfRule type="cellIs" dxfId="176" priority="219" operator="lessThan">
      <formula>"K$25"</formula>
    </cfRule>
    <cfRule type="cellIs" dxfId="175" priority="220" operator="greaterThan">
      <formula>"J&amp;25"</formula>
    </cfRule>
  </conditionalFormatting>
  <conditionalFormatting sqref="P131">
    <cfRule type="containsText" dxfId="174" priority="218" operator="containsText" text="Excessivamente elevado">
      <formula>NOT(ISERROR(SEARCH("Excessivamente elevado",P131)))</formula>
    </cfRule>
  </conditionalFormatting>
  <conditionalFormatting sqref="P131">
    <cfRule type="containsText" priority="221" operator="containsText" text="Excessivamente elevado">
      <formula>NOT(ISERROR(SEARCH("Excessivamente elevado",P131)))</formula>
    </cfRule>
    <cfRule type="containsText" dxfId="173" priority="222" operator="containsText" text="Válido">
      <formula>NOT(ISERROR(SEARCH("Válido",P131)))</formula>
    </cfRule>
    <cfRule type="containsText" dxfId="172" priority="223" operator="containsText" text="Inexequível">
      <formula>NOT(ISERROR(SEARCH("Inexequível",P131)))</formula>
    </cfRule>
    <cfRule type="aboveAverage" dxfId="171" priority="224" aboveAverage="0"/>
  </conditionalFormatting>
  <conditionalFormatting sqref="P131">
    <cfRule type="cellIs" dxfId="170" priority="212" operator="lessThan">
      <formula>"K$25"</formula>
    </cfRule>
    <cfRule type="cellIs" dxfId="169" priority="213" operator="greaterThan">
      <formula>"J&amp;25"</formula>
    </cfRule>
  </conditionalFormatting>
  <conditionalFormatting sqref="P131">
    <cfRule type="containsText" dxfId="168" priority="211" operator="containsText" text="Excessivamente elevado">
      <formula>NOT(ISERROR(SEARCH("Excessivamente elevado",P131)))</formula>
    </cfRule>
  </conditionalFormatting>
  <conditionalFormatting sqref="P131">
    <cfRule type="containsText" priority="214" operator="containsText" text="Excessivamente elevado">
      <formula>NOT(ISERROR(SEARCH("Excessivamente elevado",P131)))</formula>
    </cfRule>
    <cfRule type="containsText" dxfId="167" priority="215" operator="containsText" text="Válido">
      <formula>NOT(ISERROR(SEARCH("Válido",P131)))</formula>
    </cfRule>
    <cfRule type="containsText" dxfId="166" priority="216" operator="containsText" text="Inexequível">
      <formula>NOT(ISERROR(SEARCH("Inexequível",P131)))</formula>
    </cfRule>
    <cfRule type="aboveAverage" dxfId="165" priority="217" aboveAverage="0"/>
  </conditionalFormatting>
  <conditionalFormatting sqref="P140">
    <cfRule type="cellIs" dxfId="164" priority="205" operator="lessThan">
      <formula>"K$25"</formula>
    </cfRule>
    <cfRule type="cellIs" dxfId="163" priority="206" operator="greaterThan">
      <formula>"J&amp;25"</formula>
    </cfRule>
  </conditionalFormatting>
  <conditionalFormatting sqref="P140">
    <cfRule type="containsText" dxfId="162" priority="204" operator="containsText" text="Excessivamente elevado">
      <formula>NOT(ISERROR(SEARCH("Excessivamente elevado",P140)))</formula>
    </cfRule>
  </conditionalFormatting>
  <conditionalFormatting sqref="P140">
    <cfRule type="containsText" priority="207" operator="containsText" text="Excessivamente elevado">
      <formula>NOT(ISERROR(SEARCH("Excessivamente elevado",P140)))</formula>
    </cfRule>
    <cfRule type="containsText" dxfId="161" priority="208" operator="containsText" text="Válido">
      <formula>NOT(ISERROR(SEARCH("Válido",P140)))</formula>
    </cfRule>
    <cfRule type="containsText" dxfId="160" priority="209" operator="containsText" text="Inexequível">
      <formula>NOT(ISERROR(SEARCH("Inexequível",P140)))</formula>
    </cfRule>
    <cfRule type="aboveAverage" dxfId="159" priority="210" aboveAverage="0"/>
  </conditionalFormatting>
  <conditionalFormatting sqref="P140">
    <cfRule type="cellIs" dxfId="158" priority="198" operator="lessThan">
      <formula>"K$25"</formula>
    </cfRule>
    <cfRule type="cellIs" dxfId="157" priority="199" operator="greaterThan">
      <formula>"J&amp;25"</formula>
    </cfRule>
  </conditionalFormatting>
  <conditionalFormatting sqref="P140">
    <cfRule type="containsText" dxfId="156" priority="197" operator="containsText" text="Excessivamente elevado">
      <formula>NOT(ISERROR(SEARCH("Excessivamente elevado",P140)))</formula>
    </cfRule>
  </conditionalFormatting>
  <conditionalFormatting sqref="P140">
    <cfRule type="containsText" priority="200" operator="containsText" text="Excessivamente elevado">
      <formula>NOT(ISERROR(SEARCH("Excessivamente elevado",P140)))</formula>
    </cfRule>
    <cfRule type="containsText" dxfId="155" priority="201" operator="containsText" text="Válido">
      <formula>NOT(ISERROR(SEARCH("Válido",P140)))</formula>
    </cfRule>
    <cfRule type="containsText" dxfId="154" priority="202" operator="containsText" text="Inexequível">
      <formula>NOT(ISERROR(SEARCH("Inexequível",P140)))</formula>
    </cfRule>
    <cfRule type="aboveAverage" dxfId="153" priority="203" aboveAverage="0"/>
  </conditionalFormatting>
  <conditionalFormatting sqref="P141">
    <cfRule type="cellIs" dxfId="152" priority="191" operator="lessThan">
      <formula>"K$25"</formula>
    </cfRule>
    <cfRule type="cellIs" dxfId="151" priority="192" operator="greaterThan">
      <formula>"J&amp;25"</formula>
    </cfRule>
  </conditionalFormatting>
  <conditionalFormatting sqref="P141">
    <cfRule type="containsText" dxfId="150" priority="190" operator="containsText" text="Excessivamente elevado">
      <formula>NOT(ISERROR(SEARCH("Excessivamente elevado",P141)))</formula>
    </cfRule>
  </conditionalFormatting>
  <conditionalFormatting sqref="P141">
    <cfRule type="containsText" priority="193" operator="containsText" text="Excessivamente elevado">
      <formula>NOT(ISERROR(SEARCH("Excessivamente elevado",P141)))</formula>
    </cfRule>
    <cfRule type="containsText" dxfId="149" priority="194" operator="containsText" text="Válido">
      <formula>NOT(ISERROR(SEARCH("Válido",P141)))</formula>
    </cfRule>
    <cfRule type="containsText" dxfId="148" priority="195" operator="containsText" text="Inexequível">
      <formula>NOT(ISERROR(SEARCH("Inexequível",P141)))</formula>
    </cfRule>
    <cfRule type="aboveAverage" dxfId="147" priority="196" aboveAverage="0"/>
  </conditionalFormatting>
  <conditionalFormatting sqref="P141">
    <cfRule type="cellIs" dxfId="146" priority="184" operator="lessThan">
      <formula>"K$25"</formula>
    </cfRule>
    <cfRule type="cellIs" dxfId="145" priority="185" operator="greaterThan">
      <formula>"J&amp;25"</formula>
    </cfRule>
  </conditionalFormatting>
  <conditionalFormatting sqref="P141">
    <cfRule type="containsText" dxfId="144" priority="183" operator="containsText" text="Excessivamente elevado">
      <formula>NOT(ISERROR(SEARCH("Excessivamente elevado",P141)))</formula>
    </cfRule>
  </conditionalFormatting>
  <conditionalFormatting sqref="P141">
    <cfRule type="containsText" priority="186" operator="containsText" text="Excessivamente elevado">
      <formula>NOT(ISERROR(SEARCH("Excessivamente elevado",P141)))</formula>
    </cfRule>
    <cfRule type="containsText" dxfId="143" priority="187" operator="containsText" text="Válido">
      <formula>NOT(ISERROR(SEARCH("Válido",P141)))</formula>
    </cfRule>
    <cfRule type="containsText" dxfId="142" priority="188" operator="containsText" text="Inexequível">
      <formula>NOT(ISERROR(SEARCH("Inexequível",P141)))</formula>
    </cfRule>
    <cfRule type="aboveAverage" dxfId="141" priority="189" aboveAverage="0"/>
  </conditionalFormatting>
  <conditionalFormatting sqref="P148">
    <cfRule type="cellIs" dxfId="140" priority="177" operator="lessThan">
      <formula>"K$25"</formula>
    </cfRule>
    <cfRule type="cellIs" dxfId="139" priority="178" operator="greaterThan">
      <formula>"J&amp;25"</formula>
    </cfRule>
  </conditionalFormatting>
  <conditionalFormatting sqref="P148">
    <cfRule type="containsText" dxfId="138" priority="176" operator="containsText" text="Excessivamente elevado">
      <formula>NOT(ISERROR(SEARCH("Excessivamente elevado",P148)))</formula>
    </cfRule>
  </conditionalFormatting>
  <conditionalFormatting sqref="P148">
    <cfRule type="containsText" priority="179" operator="containsText" text="Excessivamente elevado">
      <formula>NOT(ISERROR(SEARCH("Excessivamente elevado",P148)))</formula>
    </cfRule>
    <cfRule type="containsText" dxfId="137" priority="180" operator="containsText" text="Válido">
      <formula>NOT(ISERROR(SEARCH("Válido",P148)))</formula>
    </cfRule>
    <cfRule type="containsText" dxfId="136" priority="181" operator="containsText" text="Inexequível">
      <formula>NOT(ISERROR(SEARCH("Inexequível",P148)))</formula>
    </cfRule>
    <cfRule type="aboveAverage" dxfId="135" priority="182" aboveAverage="0"/>
  </conditionalFormatting>
  <conditionalFormatting sqref="P148">
    <cfRule type="cellIs" dxfId="134" priority="170" operator="lessThan">
      <formula>"K$25"</formula>
    </cfRule>
    <cfRule type="cellIs" dxfId="133" priority="171" operator="greaterThan">
      <formula>"J&amp;25"</formula>
    </cfRule>
  </conditionalFormatting>
  <conditionalFormatting sqref="P148">
    <cfRule type="containsText" dxfId="132" priority="169" operator="containsText" text="Excessivamente elevado">
      <formula>NOT(ISERROR(SEARCH("Excessivamente elevado",P148)))</formula>
    </cfRule>
  </conditionalFormatting>
  <conditionalFormatting sqref="P148">
    <cfRule type="containsText" priority="172" operator="containsText" text="Excessivamente elevado">
      <formula>NOT(ISERROR(SEARCH("Excessivamente elevado",P148)))</formula>
    </cfRule>
    <cfRule type="containsText" dxfId="131" priority="173" operator="containsText" text="Válido">
      <formula>NOT(ISERROR(SEARCH("Válido",P148)))</formula>
    </cfRule>
    <cfRule type="containsText" dxfId="130" priority="174" operator="containsText" text="Inexequível">
      <formula>NOT(ISERROR(SEARCH("Inexequível",P148)))</formula>
    </cfRule>
    <cfRule type="aboveAverage" dxfId="129" priority="175" aboveAverage="0"/>
  </conditionalFormatting>
  <conditionalFormatting sqref="P157">
    <cfRule type="cellIs" dxfId="128" priority="163" operator="lessThan">
      <formula>"K$25"</formula>
    </cfRule>
    <cfRule type="cellIs" dxfId="127" priority="164" operator="greaterThan">
      <formula>"J&amp;25"</formula>
    </cfRule>
  </conditionalFormatting>
  <conditionalFormatting sqref="P157">
    <cfRule type="containsText" dxfId="126" priority="162" operator="containsText" text="Excessivamente elevado">
      <formula>NOT(ISERROR(SEARCH("Excessivamente elevado",P157)))</formula>
    </cfRule>
  </conditionalFormatting>
  <conditionalFormatting sqref="P157">
    <cfRule type="containsText" priority="165" operator="containsText" text="Excessivamente elevado">
      <formula>NOT(ISERROR(SEARCH("Excessivamente elevado",P157)))</formula>
    </cfRule>
    <cfRule type="containsText" dxfId="125" priority="166" operator="containsText" text="Válido">
      <formula>NOT(ISERROR(SEARCH("Válido",P157)))</formula>
    </cfRule>
    <cfRule type="containsText" dxfId="124" priority="167" operator="containsText" text="Inexequível">
      <formula>NOT(ISERROR(SEARCH("Inexequível",P157)))</formula>
    </cfRule>
    <cfRule type="aboveAverage" dxfId="123" priority="168" aboveAverage="0"/>
  </conditionalFormatting>
  <conditionalFormatting sqref="P157">
    <cfRule type="cellIs" dxfId="122" priority="156" operator="lessThan">
      <formula>"K$25"</formula>
    </cfRule>
    <cfRule type="cellIs" dxfId="121" priority="157" operator="greaterThan">
      <formula>"J&amp;25"</formula>
    </cfRule>
  </conditionalFormatting>
  <conditionalFormatting sqref="P157">
    <cfRule type="containsText" dxfId="120" priority="155" operator="containsText" text="Excessivamente elevado">
      <formula>NOT(ISERROR(SEARCH("Excessivamente elevado",P157)))</formula>
    </cfRule>
  </conditionalFormatting>
  <conditionalFormatting sqref="P157">
    <cfRule type="containsText" priority="158" operator="containsText" text="Excessivamente elevado">
      <formula>NOT(ISERROR(SEARCH("Excessivamente elevado",P157)))</formula>
    </cfRule>
    <cfRule type="containsText" dxfId="119" priority="159" operator="containsText" text="Válido">
      <formula>NOT(ISERROR(SEARCH("Válido",P157)))</formula>
    </cfRule>
    <cfRule type="containsText" dxfId="118" priority="160" operator="containsText" text="Inexequível">
      <formula>NOT(ISERROR(SEARCH("Inexequível",P157)))</formula>
    </cfRule>
    <cfRule type="aboveAverage" dxfId="117" priority="161" aboveAverage="0"/>
  </conditionalFormatting>
  <conditionalFormatting sqref="P181">
    <cfRule type="cellIs" dxfId="116" priority="149" operator="lessThan">
      <formula>"K$25"</formula>
    </cfRule>
    <cfRule type="cellIs" dxfId="115" priority="150" operator="greaterThan">
      <formula>"J&amp;25"</formula>
    </cfRule>
  </conditionalFormatting>
  <conditionalFormatting sqref="P181">
    <cfRule type="containsText" dxfId="114" priority="148" operator="containsText" text="Excessivamente elevado">
      <formula>NOT(ISERROR(SEARCH("Excessivamente elevado",P181)))</formula>
    </cfRule>
  </conditionalFormatting>
  <conditionalFormatting sqref="P181">
    <cfRule type="containsText" priority="151" operator="containsText" text="Excessivamente elevado">
      <formula>NOT(ISERROR(SEARCH("Excessivamente elevado",P181)))</formula>
    </cfRule>
    <cfRule type="containsText" dxfId="113" priority="152" operator="containsText" text="Válido">
      <formula>NOT(ISERROR(SEARCH("Válido",P181)))</formula>
    </cfRule>
    <cfRule type="containsText" dxfId="112" priority="153" operator="containsText" text="Inexequível">
      <formula>NOT(ISERROR(SEARCH("Inexequível",P181)))</formula>
    </cfRule>
    <cfRule type="aboveAverage" dxfId="111" priority="154" aboveAverage="0"/>
  </conditionalFormatting>
  <conditionalFormatting sqref="P181">
    <cfRule type="cellIs" dxfId="110" priority="142" operator="lessThan">
      <formula>"K$25"</formula>
    </cfRule>
    <cfRule type="cellIs" dxfId="109" priority="143" operator="greaterThan">
      <formula>"J&amp;25"</formula>
    </cfRule>
  </conditionalFormatting>
  <conditionalFormatting sqref="P181">
    <cfRule type="containsText" dxfId="108" priority="141" operator="containsText" text="Excessivamente elevado">
      <formula>NOT(ISERROR(SEARCH("Excessivamente elevado",P181)))</formula>
    </cfRule>
  </conditionalFormatting>
  <conditionalFormatting sqref="P181">
    <cfRule type="containsText" priority="144" operator="containsText" text="Excessivamente elevado">
      <formula>NOT(ISERROR(SEARCH("Excessivamente elevado",P181)))</formula>
    </cfRule>
    <cfRule type="containsText" dxfId="107" priority="145" operator="containsText" text="Válido">
      <formula>NOT(ISERROR(SEARCH("Válido",P181)))</formula>
    </cfRule>
    <cfRule type="containsText" dxfId="106" priority="146" operator="containsText" text="Inexequível">
      <formula>NOT(ISERROR(SEARCH("Inexequível",P181)))</formula>
    </cfRule>
    <cfRule type="aboveAverage" dxfId="105" priority="147" aboveAverage="0"/>
  </conditionalFormatting>
  <conditionalFormatting sqref="P187">
    <cfRule type="cellIs" dxfId="104" priority="135" operator="lessThan">
      <formula>"K$25"</formula>
    </cfRule>
    <cfRule type="cellIs" dxfId="103" priority="136" operator="greaterThan">
      <formula>"J&amp;25"</formula>
    </cfRule>
  </conditionalFormatting>
  <conditionalFormatting sqref="P187">
    <cfRule type="containsText" dxfId="102" priority="134" operator="containsText" text="Excessivamente elevado">
      <formula>NOT(ISERROR(SEARCH("Excessivamente elevado",P187)))</formula>
    </cfRule>
  </conditionalFormatting>
  <conditionalFormatting sqref="P187">
    <cfRule type="containsText" priority="137" operator="containsText" text="Excessivamente elevado">
      <formula>NOT(ISERROR(SEARCH("Excessivamente elevado",P187)))</formula>
    </cfRule>
    <cfRule type="containsText" dxfId="101" priority="138" operator="containsText" text="Válido">
      <formula>NOT(ISERROR(SEARCH("Válido",P187)))</formula>
    </cfRule>
    <cfRule type="containsText" dxfId="100" priority="139" operator="containsText" text="Inexequível">
      <formula>NOT(ISERROR(SEARCH("Inexequível",P187)))</formula>
    </cfRule>
    <cfRule type="aboveAverage" dxfId="99" priority="140" aboveAverage="0"/>
  </conditionalFormatting>
  <conditionalFormatting sqref="P187">
    <cfRule type="cellIs" dxfId="98" priority="128" operator="lessThan">
      <formula>"K$25"</formula>
    </cfRule>
    <cfRule type="cellIs" dxfId="97" priority="129" operator="greaterThan">
      <formula>"J&amp;25"</formula>
    </cfRule>
  </conditionalFormatting>
  <conditionalFormatting sqref="P187">
    <cfRule type="containsText" dxfId="96" priority="127" operator="containsText" text="Excessivamente elevado">
      <formula>NOT(ISERROR(SEARCH("Excessivamente elevado",P187)))</formula>
    </cfRule>
  </conditionalFormatting>
  <conditionalFormatting sqref="P187">
    <cfRule type="containsText" priority="130" operator="containsText" text="Excessivamente elevado">
      <formula>NOT(ISERROR(SEARCH("Excessivamente elevado",P187)))</formula>
    </cfRule>
    <cfRule type="containsText" dxfId="95" priority="131" operator="containsText" text="Válido">
      <formula>NOT(ISERROR(SEARCH("Válido",P187)))</formula>
    </cfRule>
    <cfRule type="containsText" dxfId="94" priority="132" operator="containsText" text="Inexequível">
      <formula>NOT(ISERROR(SEARCH("Inexequível",P187)))</formula>
    </cfRule>
    <cfRule type="aboveAverage" dxfId="93" priority="133" aboveAverage="0"/>
  </conditionalFormatting>
  <conditionalFormatting sqref="P192">
    <cfRule type="cellIs" dxfId="92" priority="121" operator="lessThan">
      <formula>"K$25"</formula>
    </cfRule>
    <cfRule type="cellIs" dxfId="91" priority="122" operator="greaterThan">
      <formula>"J&amp;25"</formula>
    </cfRule>
  </conditionalFormatting>
  <conditionalFormatting sqref="P192">
    <cfRule type="containsText" dxfId="90" priority="120" operator="containsText" text="Excessivamente elevado">
      <formula>NOT(ISERROR(SEARCH("Excessivamente elevado",P192)))</formula>
    </cfRule>
  </conditionalFormatting>
  <conditionalFormatting sqref="P192">
    <cfRule type="containsText" priority="123" operator="containsText" text="Excessivamente elevado">
      <formula>NOT(ISERROR(SEARCH("Excessivamente elevado",P192)))</formula>
    </cfRule>
    <cfRule type="containsText" dxfId="89" priority="124" operator="containsText" text="Válido">
      <formula>NOT(ISERROR(SEARCH("Válido",P192)))</formula>
    </cfRule>
    <cfRule type="containsText" dxfId="88" priority="125" operator="containsText" text="Inexequível">
      <formula>NOT(ISERROR(SEARCH("Inexequível",P192)))</formula>
    </cfRule>
    <cfRule type="aboveAverage" dxfId="87" priority="126" aboveAverage="0"/>
  </conditionalFormatting>
  <conditionalFormatting sqref="P192">
    <cfRule type="cellIs" dxfId="86" priority="114" operator="lessThan">
      <formula>"K$25"</formula>
    </cfRule>
    <cfRule type="cellIs" dxfId="85" priority="115" operator="greaterThan">
      <formula>"J&amp;25"</formula>
    </cfRule>
  </conditionalFormatting>
  <conditionalFormatting sqref="P192">
    <cfRule type="containsText" dxfId="84" priority="113" operator="containsText" text="Excessivamente elevado">
      <formula>NOT(ISERROR(SEARCH("Excessivamente elevado",P192)))</formula>
    </cfRule>
  </conditionalFormatting>
  <conditionalFormatting sqref="P192">
    <cfRule type="containsText" priority="116" operator="containsText" text="Excessivamente elevado">
      <formula>NOT(ISERROR(SEARCH("Excessivamente elevado",P192)))</formula>
    </cfRule>
    <cfRule type="containsText" dxfId="83" priority="117" operator="containsText" text="Válido">
      <formula>NOT(ISERROR(SEARCH("Válido",P192)))</formula>
    </cfRule>
    <cfRule type="containsText" dxfId="82" priority="118" operator="containsText" text="Inexequível">
      <formula>NOT(ISERROR(SEARCH("Inexequível",P192)))</formula>
    </cfRule>
    <cfRule type="aboveAverage" dxfId="81" priority="119" aboveAverage="0"/>
  </conditionalFormatting>
  <conditionalFormatting sqref="P201">
    <cfRule type="cellIs" dxfId="80" priority="107" operator="lessThan">
      <formula>"K$25"</formula>
    </cfRule>
    <cfRule type="cellIs" dxfId="79" priority="108" operator="greaterThan">
      <formula>"J&amp;25"</formula>
    </cfRule>
  </conditionalFormatting>
  <conditionalFormatting sqref="P201">
    <cfRule type="containsText" dxfId="78" priority="106" operator="containsText" text="Excessivamente elevado">
      <formula>NOT(ISERROR(SEARCH("Excessivamente elevado",P201)))</formula>
    </cfRule>
  </conditionalFormatting>
  <conditionalFormatting sqref="P201">
    <cfRule type="containsText" priority="109" operator="containsText" text="Excessivamente elevado">
      <formula>NOT(ISERROR(SEARCH("Excessivamente elevado",P201)))</formula>
    </cfRule>
    <cfRule type="containsText" dxfId="77" priority="110" operator="containsText" text="Válido">
      <formula>NOT(ISERROR(SEARCH("Válido",P201)))</formula>
    </cfRule>
    <cfRule type="containsText" dxfId="76" priority="111" operator="containsText" text="Inexequível">
      <formula>NOT(ISERROR(SEARCH("Inexequível",P201)))</formula>
    </cfRule>
    <cfRule type="aboveAverage" dxfId="75" priority="112" aboveAverage="0"/>
  </conditionalFormatting>
  <conditionalFormatting sqref="P201">
    <cfRule type="cellIs" dxfId="74" priority="100" operator="lessThan">
      <formula>"K$25"</formula>
    </cfRule>
    <cfRule type="cellIs" dxfId="73" priority="101" operator="greaterThan">
      <formula>"J&amp;25"</formula>
    </cfRule>
  </conditionalFormatting>
  <conditionalFormatting sqref="P201">
    <cfRule type="containsText" dxfId="72" priority="99" operator="containsText" text="Excessivamente elevado">
      <formula>NOT(ISERROR(SEARCH("Excessivamente elevado",P201)))</formula>
    </cfRule>
  </conditionalFormatting>
  <conditionalFormatting sqref="P201">
    <cfRule type="containsText" priority="102" operator="containsText" text="Excessivamente elevado">
      <formula>NOT(ISERROR(SEARCH("Excessivamente elevado",P201)))</formula>
    </cfRule>
    <cfRule type="containsText" dxfId="71" priority="103" operator="containsText" text="Válido">
      <formula>NOT(ISERROR(SEARCH("Válido",P201)))</formula>
    </cfRule>
    <cfRule type="containsText" dxfId="70" priority="104" operator="containsText" text="Inexequível">
      <formula>NOT(ISERROR(SEARCH("Inexequível",P201)))</formula>
    </cfRule>
    <cfRule type="aboveAverage" dxfId="69" priority="105" aboveAverage="0"/>
  </conditionalFormatting>
  <conditionalFormatting sqref="P211">
    <cfRule type="cellIs" dxfId="68" priority="51" operator="lessThan">
      <formula>"K$25"</formula>
    </cfRule>
    <cfRule type="cellIs" dxfId="67" priority="52" operator="greaterThan">
      <formula>"J&amp;25"</formula>
    </cfRule>
  </conditionalFormatting>
  <conditionalFormatting sqref="P211">
    <cfRule type="containsText" dxfId="66" priority="50" operator="containsText" text="Excessivamente elevado">
      <formula>NOT(ISERROR(SEARCH("Excessivamente elevado",P211)))</formula>
    </cfRule>
  </conditionalFormatting>
  <conditionalFormatting sqref="P211">
    <cfRule type="containsText" priority="53" operator="containsText" text="Excessivamente elevado">
      <formula>NOT(ISERROR(SEARCH("Excessivamente elevado",P211)))</formula>
    </cfRule>
    <cfRule type="containsText" dxfId="65" priority="54" operator="containsText" text="Válido">
      <formula>NOT(ISERROR(SEARCH("Válido",P211)))</formula>
    </cfRule>
    <cfRule type="containsText" dxfId="64" priority="55" operator="containsText" text="Inexequível">
      <formula>NOT(ISERROR(SEARCH("Inexequível",P211)))</formula>
    </cfRule>
    <cfRule type="aboveAverage" dxfId="63" priority="56" aboveAverage="0"/>
  </conditionalFormatting>
  <conditionalFormatting sqref="P211">
    <cfRule type="cellIs" dxfId="62" priority="44" operator="lessThan">
      <formula>"K$25"</formula>
    </cfRule>
    <cfRule type="cellIs" dxfId="61" priority="45" operator="greaterThan">
      <formula>"J&amp;25"</formula>
    </cfRule>
  </conditionalFormatting>
  <conditionalFormatting sqref="P211">
    <cfRule type="containsText" dxfId="60" priority="43" operator="containsText" text="Excessivamente elevado">
      <formula>NOT(ISERROR(SEARCH("Excessivamente elevado",P211)))</formula>
    </cfRule>
  </conditionalFormatting>
  <conditionalFormatting sqref="P211">
    <cfRule type="containsText" priority="46" operator="containsText" text="Excessivamente elevado">
      <formula>NOT(ISERROR(SEARCH("Excessivamente elevado",P211)))</formula>
    </cfRule>
    <cfRule type="containsText" dxfId="59" priority="47" operator="containsText" text="Válido">
      <formula>NOT(ISERROR(SEARCH("Válido",P211)))</formula>
    </cfRule>
    <cfRule type="containsText" dxfId="58" priority="48" operator="containsText" text="Inexequível">
      <formula>NOT(ISERROR(SEARCH("Inexequível",P211)))</formula>
    </cfRule>
    <cfRule type="aboveAverage" dxfId="57" priority="49" aboveAverage="0"/>
  </conditionalFormatting>
  <conditionalFormatting sqref="P212">
    <cfRule type="cellIs" dxfId="56" priority="37" operator="lessThan">
      <formula>"K$25"</formula>
    </cfRule>
    <cfRule type="cellIs" dxfId="55" priority="38" operator="greaterThan">
      <formula>"J&amp;25"</formula>
    </cfRule>
  </conditionalFormatting>
  <conditionalFormatting sqref="P212">
    <cfRule type="containsText" dxfId="54" priority="36" operator="containsText" text="Excessivamente elevado">
      <formula>NOT(ISERROR(SEARCH("Excessivamente elevado",P212)))</formula>
    </cfRule>
  </conditionalFormatting>
  <conditionalFormatting sqref="P212">
    <cfRule type="containsText" priority="39" operator="containsText" text="Excessivamente elevado">
      <formula>NOT(ISERROR(SEARCH("Excessivamente elevado",P212)))</formula>
    </cfRule>
    <cfRule type="containsText" dxfId="53" priority="40" operator="containsText" text="Válido">
      <formula>NOT(ISERROR(SEARCH("Válido",P212)))</formula>
    </cfRule>
    <cfRule type="containsText" dxfId="52" priority="41" operator="containsText" text="Inexequível">
      <formula>NOT(ISERROR(SEARCH("Inexequível",P212)))</formula>
    </cfRule>
    <cfRule type="aboveAverage" dxfId="51" priority="42" aboveAverage="0"/>
  </conditionalFormatting>
  <conditionalFormatting sqref="P212">
    <cfRule type="cellIs" dxfId="50" priority="30" operator="lessThan">
      <formula>"K$25"</formula>
    </cfRule>
    <cfRule type="cellIs" dxfId="49" priority="31" operator="greaterThan">
      <formula>"J&amp;25"</formula>
    </cfRule>
  </conditionalFormatting>
  <conditionalFormatting sqref="P212">
    <cfRule type="containsText" dxfId="48" priority="29" operator="containsText" text="Excessivamente elevado">
      <formula>NOT(ISERROR(SEARCH("Excessivamente elevado",P212)))</formula>
    </cfRule>
  </conditionalFormatting>
  <conditionalFormatting sqref="P212">
    <cfRule type="containsText" priority="32" operator="containsText" text="Excessivamente elevado">
      <formula>NOT(ISERROR(SEARCH("Excessivamente elevado",P212)))</formula>
    </cfRule>
    <cfRule type="containsText" dxfId="47" priority="33" operator="containsText" text="Válido">
      <formula>NOT(ISERROR(SEARCH("Válido",P212)))</formula>
    </cfRule>
    <cfRule type="containsText" dxfId="46" priority="34" operator="containsText" text="Inexequível">
      <formula>NOT(ISERROR(SEARCH("Inexequível",P212)))</formula>
    </cfRule>
    <cfRule type="aboveAverage" dxfId="45" priority="35" aboveAverage="0"/>
  </conditionalFormatting>
  <conditionalFormatting sqref="P213">
    <cfRule type="cellIs" dxfId="44" priority="23" operator="lessThan">
      <formula>"K$25"</formula>
    </cfRule>
    <cfRule type="cellIs" dxfId="43" priority="24" operator="greaterThan">
      <formula>"J&amp;25"</formula>
    </cfRule>
  </conditionalFormatting>
  <conditionalFormatting sqref="P213">
    <cfRule type="containsText" dxfId="42" priority="22" operator="containsText" text="Excessivamente elevado">
      <formula>NOT(ISERROR(SEARCH("Excessivamente elevado",P213)))</formula>
    </cfRule>
  </conditionalFormatting>
  <conditionalFormatting sqref="P213">
    <cfRule type="containsText" priority="25" operator="containsText" text="Excessivamente elevado">
      <formula>NOT(ISERROR(SEARCH("Excessivamente elevado",P213)))</formula>
    </cfRule>
    <cfRule type="containsText" dxfId="41" priority="26" operator="containsText" text="Válido">
      <formula>NOT(ISERROR(SEARCH("Válido",P213)))</formula>
    </cfRule>
    <cfRule type="containsText" dxfId="40" priority="27" operator="containsText" text="Inexequível">
      <formula>NOT(ISERROR(SEARCH("Inexequível",P213)))</formula>
    </cfRule>
    <cfRule type="aboveAverage" dxfId="39" priority="28" aboveAverage="0"/>
  </conditionalFormatting>
  <conditionalFormatting sqref="P213">
    <cfRule type="cellIs" dxfId="38" priority="16" operator="lessThan">
      <formula>"K$25"</formula>
    </cfRule>
    <cfRule type="cellIs" dxfId="37" priority="17" operator="greaterThan">
      <formula>"J&amp;25"</formula>
    </cfRule>
  </conditionalFormatting>
  <conditionalFormatting sqref="P213">
    <cfRule type="containsText" dxfId="36" priority="15" operator="containsText" text="Excessivamente elevado">
      <formula>NOT(ISERROR(SEARCH("Excessivamente elevado",P213)))</formula>
    </cfRule>
  </conditionalFormatting>
  <conditionalFormatting sqref="P213">
    <cfRule type="containsText" priority="18" operator="containsText" text="Excessivamente elevado">
      <formula>NOT(ISERROR(SEARCH("Excessivamente elevado",P213)))</formula>
    </cfRule>
    <cfRule type="containsText" dxfId="35" priority="19" operator="containsText" text="Válido">
      <formula>NOT(ISERROR(SEARCH("Válido",P213)))</formula>
    </cfRule>
    <cfRule type="containsText" dxfId="34" priority="20" operator="containsText" text="Inexequível">
      <formula>NOT(ISERROR(SEARCH("Inexequível",P213)))</formula>
    </cfRule>
    <cfRule type="aboveAverage" dxfId="33" priority="21" aboveAverage="0"/>
  </conditionalFormatting>
  <conditionalFormatting sqref="P214">
    <cfRule type="cellIs" dxfId="32" priority="9" operator="lessThan">
      <formula>"K$25"</formula>
    </cfRule>
    <cfRule type="cellIs" dxfId="31" priority="10" operator="greaterThan">
      <formula>"J&amp;25"</formula>
    </cfRule>
  </conditionalFormatting>
  <conditionalFormatting sqref="P214">
    <cfRule type="containsText" dxfId="30" priority="8" operator="containsText" text="Excessivamente elevado">
      <formula>NOT(ISERROR(SEARCH("Excessivamente elevado",P214)))</formula>
    </cfRule>
  </conditionalFormatting>
  <conditionalFormatting sqref="P214">
    <cfRule type="containsText" priority="11" operator="containsText" text="Excessivamente elevado">
      <formula>NOT(ISERROR(SEARCH("Excessivamente elevado",P214)))</formula>
    </cfRule>
    <cfRule type="containsText" dxfId="29" priority="12" operator="containsText" text="Válido">
      <formula>NOT(ISERROR(SEARCH("Válido",P214)))</formula>
    </cfRule>
    <cfRule type="containsText" dxfId="28" priority="13" operator="containsText" text="Inexequível">
      <formula>NOT(ISERROR(SEARCH("Inexequível",P214)))</formula>
    </cfRule>
    <cfRule type="aboveAverage" dxfId="27" priority="14" aboveAverage="0"/>
  </conditionalFormatting>
  <conditionalFormatting sqref="P214">
    <cfRule type="cellIs" dxfId="26" priority="2" operator="lessThan">
      <formula>"K$25"</formula>
    </cfRule>
    <cfRule type="cellIs" dxfId="25" priority="3" operator="greaterThan">
      <formula>"J&amp;25"</formula>
    </cfRule>
  </conditionalFormatting>
  <conditionalFormatting sqref="P214">
    <cfRule type="containsText" dxfId="24" priority="1" operator="containsText" text="Excessivamente elevado">
      <formula>NOT(ISERROR(SEARCH("Excessivamente elevado",P214)))</formula>
    </cfRule>
  </conditionalFormatting>
  <conditionalFormatting sqref="P214">
    <cfRule type="containsText" priority="4" operator="containsText" text="Excessivamente elevado">
      <formula>NOT(ISERROR(SEARCH("Excessivamente elevado",P214)))</formula>
    </cfRule>
    <cfRule type="containsText" dxfId="23" priority="5" operator="containsText" text="Válido">
      <formula>NOT(ISERROR(SEARCH("Válido",P214)))</formula>
    </cfRule>
    <cfRule type="containsText" dxfId="22" priority="6" operator="containsText" text="Inexequível">
      <formula>NOT(ISERROR(SEARCH("Inexequível",P214)))</formula>
    </cfRule>
    <cfRule type="aboveAverage" dxfId="21" priority="7" aboveAverage="0"/>
  </conditionalFormatting>
  <conditionalFormatting sqref="O203:O206">
    <cfRule type="containsText" priority="9887" operator="containsText" text="Excessivamente elevado">
      <formula>NOT(ISERROR(SEARCH("Excessivamente elevado",O203)))</formula>
    </cfRule>
    <cfRule type="containsText" dxfId="20" priority="9888" operator="containsText" text="Válido">
      <formula>NOT(ISERROR(SEARCH("Válido",O203)))</formula>
    </cfRule>
    <cfRule type="containsText" dxfId="19" priority="9889" operator="containsText" text="Inexequível">
      <formula>NOT(ISERROR(SEARCH("Inexequível",O203)))</formula>
    </cfRule>
    <cfRule type="aboveAverage" dxfId="18" priority="9890" aboveAverage="0"/>
  </conditionalFormatting>
  <conditionalFormatting sqref="N203:N206">
    <cfRule type="containsText" priority="9891" operator="containsText" text="Excessivamente elevado">
      <formula>NOT(ISERROR(SEARCH("Excessivamente elevado",N203)))</formula>
    </cfRule>
    <cfRule type="containsText" dxfId="17" priority="9892" operator="containsText" text="Válido">
      <formula>NOT(ISERROR(SEARCH("Válido",N203)))</formula>
    </cfRule>
    <cfRule type="containsText" dxfId="16" priority="9893" operator="containsText" text="Inexequível">
      <formula>NOT(ISERROR(SEARCH("Inexequível",N203)))</formula>
    </cfRule>
    <cfRule type="aboveAverage" dxfId="15" priority="9894" aboveAverage="0"/>
  </conditionalFormatting>
  <hyperlinks>
    <hyperlink ref="F28" r:id="rId1" xr:uid="{1D1CC2A7-DA74-461F-BF90-8E15E7D1EE9C}"/>
    <hyperlink ref="F34" r:id="rId2" xr:uid="{FDD187DB-FA8E-46C0-80AE-D95B758E637D}"/>
    <hyperlink ref="F41" r:id="rId3" xr:uid="{18092283-7233-46B3-AB82-0ECD126F3B4C}"/>
    <hyperlink ref="F50" r:id="rId4" xr:uid="{3BD857D6-9E38-4E88-9243-5E6CC8706143}"/>
    <hyperlink ref="F60" r:id="rId5" xr:uid="{FF2EB050-4B6A-4461-A25B-0A8CBC941BDE}"/>
  </hyperlinks>
  <pageMargins left="0.7" right="0.7" top="0.75" bottom="0.75" header="0.3" footer="0.3"/>
  <pageSetup paperSize="9" scale="65" fitToHeight="0" orientation="landscape"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13" ma:contentTypeDescription="Crie um novo documento." ma:contentTypeScope="" ma:versionID="fa6a8242256222432d52a3f996d5d922">
  <xsd:schema xmlns:xsd="http://www.w3.org/2001/XMLSchema" xmlns:xs="http://www.w3.org/2001/XMLSchema" xmlns:p="http://schemas.microsoft.com/office/2006/metadata/properties" xmlns:ns2="d24f8861-b641-4a7d-8939-db33b24aee54" xmlns:ns3="7674b5d5-5d7b-4936-a314-ab804280fe7e" targetNamespace="http://schemas.microsoft.com/office/2006/metadata/properties" ma:root="true" ma:fieldsID="05b5541fdf3a66954176f49ba734a941" ns2:_="" ns3:_="">
    <xsd:import namespace="d24f8861-b641-4a7d-8939-db33b24aee54"/>
    <xsd:import namespace="7674b5d5-5d7b-4936-a314-ab804280fe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dd4dd65b-f0b8-446f-8cb2-deb2546489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4b5d5-5d7b-4936-a314-ab804280fe7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079c072-4018-48ce-a4c6-b76fd88df61c}" ma:internalName="TaxCatchAll" ma:showField="CatchAllData" ma:web="7674b5d5-5d7b-4936-a314-ab804280fe7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74b5d5-5d7b-4936-a314-ab804280fe7e" xsi:nil="true"/>
    <lcf76f155ced4ddcb4097134ff3c332f xmlns="d24f8861-b641-4a7d-8939-db33b24aee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CF71B5-7755-4A41-BB7B-8F7D43B33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7674b5d5-5d7b-4936-a314-ab804280f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64410E-408F-4D15-B886-B6358C860397}">
  <ds:schemaRefs>
    <ds:schemaRef ds:uri="http://schemas.microsoft.com/sharepoint/v3/contenttype/forms"/>
  </ds:schemaRefs>
</ds:datastoreItem>
</file>

<file path=customXml/itemProps3.xml><?xml version="1.0" encoding="utf-8"?>
<ds:datastoreItem xmlns:ds="http://schemas.openxmlformats.org/officeDocument/2006/customXml" ds:itemID="{5C5DFE1F-081A-413B-A4B7-33A52117BAAB}">
  <ds:schemaRefs>
    <ds:schemaRef ds:uri="http://schemas.microsoft.com/office/2006/metadata/properties"/>
    <ds:schemaRef ds:uri="http://schemas.microsoft.com/office/infopath/2007/PartnerControls"/>
    <ds:schemaRef ds:uri="7674b5d5-5d7b-4936-a314-ab804280fe7e"/>
    <ds:schemaRef ds:uri="d24f8861-b641-4a7d-8939-db33b24aee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10</vt:i4>
      </vt:variant>
    </vt:vector>
  </HeadingPairs>
  <TitlesOfParts>
    <vt:vector size="22" baseType="lpstr">
      <vt:lpstr>LOTE 1- Adoçantes e açúcares</vt:lpstr>
      <vt:lpstr>LOTE 2 - Biscoitos</vt:lpstr>
      <vt:lpstr>LOTE 3 - Chás</vt:lpstr>
      <vt:lpstr>LOTE 4 - Leites </vt:lpstr>
      <vt:lpstr>LOTE 5 - Polpas</vt:lpstr>
      <vt:lpstr>LOTE 6 - Refrigerantes</vt:lpstr>
      <vt:lpstr>LOTE 7 - Frutas</vt:lpstr>
      <vt:lpstr>LOTE 8 - Frios</vt:lpstr>
      <vt:lpstr>LOTE 9 - Bolos e salgados</vt:lpstr>
      <vt:lpstr>ITEM 79 - Café</vt:lpstr>
      <vt:lpstr>Resumo</vt:lpstr>
      <vt:lpstr>GRUPO - 19</vt:lpstr>
      <vt:lpstr>'ITEM 79 - Café'!_Hlk16782509</vt:lpstr>
      <vt:lpstr>'LOTE 1- Adoçantes e açúcares'!_Hlk16782509</vt:lpstr>
      <vt:lpstr>'LOTE 2 - Biscoitos'!_Hlk16782509</vt:lpstr>
      <vt:lpstr>'LOTE 3 - Chás'!_Hlk16782509</vt:lpstr>
      <vt:lpstr>'LOTE 4 - Leites '!_Hlk16782509</vt:lpstr>
      <vt:lpstr>'LOTE 5 - Polpas'!_Hlk16782509</vt:lpstr>
      <vt:lpstr>'LOTE 6 - Refrigerantes'!_Hlk16782509</vt:lpstr>
      <vt:lpstr>'LOTE 7 - Frutas'!_Hlk16782509</vt:lpstr>
      <vt:lpstr>'LOTE 8 - Frios'!_Hlk16782509</vt:lpstr>
      <vt:lpstr>'LOTE 9 - Bolos e salgados'!_Hlk16782509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Armindo Dias Filho</cp:lastModifiedBy>
  <cp:revision/>
  <cp:lastPrinted>2023-06-29T19:18:53Z</cp:lastPrinted>
  <dcterms:created xsi:type="dcterms:W3CDTF">2020-01-27T17:52:42Z</dcterms:created>
  <dcterms:modified xsi:type="dcterms:W3CDTF">2024-02-05T21:03:05Z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ies>
</file>