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showInkAnnotation="0" codeName="EstaPastaDeTrabalho"/>
  <mc:AlternateContent xmlns:mc="http://schemas.openxmlformats.org/markup-compatibility/2006">
    <mc:Choice Requires="x15">
      <x15ac:absPath xmlns:x15ac="http://schemas.microsoft.com/office/spreadsheetml/2010/11/ac" url="Z:\SELITA\4 - SELITA 2024\03. Licitações\PE 90.005.2024 - Software PHP Storm - 0001880-82.2023.4.90.8000\5 Publicação\"/>
    </mc:Choice>
  </mc:AlternateContent>
  <xr:revisionPtr revIDLastSave="0" documentId="8_{3CA1B732-8F7F-4B33-8BBF-5F3432ED1E23}" xr6:coauthVersionLast="47" xr6:coauthVersionMax="47" xr10:uidLastSave="{00000000-0000-0000-0000-000000000000}"/>
  <bookViews>
    <workbookView xWindow="-22515" yWindow="1170" windowWidth="21600" windowHeight="11295" tabRatio="920" xr2:uid="{00000000-000D-0000-FFFF-FFFF00000000}"/>
  </bookViews>
  <sheets>
    <sheet name="Liçenças softwares" sheetId="78" r:id="rId1"/>
    <sheet name="GRUPO - 19" sheetId="54" state="hidden" r:id="rId2"/>
  </sheets>
  <definedNames>
    <definedName name="_xlnm._FilterDatabase" localSheetId="0" hidden="1">'Liçenças softwares'!#REF!</definedName>
    <definedName name="_Hlk16782509" localSheetId="0">'Liçenças softwares'!$L$6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Atividades Abr 2023_1c0e6a6c-53a4-451b-9519-d4edae1ecde6" name="Atividades Abr 2023" connection="Excel PLANO TRABALHO METAS_2024-2025"/>
          <x15:modelTable id="Atividades Agosto 2023_f78380d8-4fca-4580-beaf-c8b68c64d892" name="Atividades Agosto 2023" connection="Excel PLANO TRABALHO METAS_2024-2025"/>
          <x15:modelTable id="Atividades dezembro 2023_1da4bb40-1a4a-4d66-9313-3925f1a41754" name="Atividades dezembro 2023" connection="Excel PLANO TRABALHO METAS_2024-2025"/>
          <x15:modelTable id="Atividades Fev 2023_39aada28-3691-4ec0-8752-2b40ab783105" name="Atividades Fev 2023" connection="Excel PLANO TRABALHO METAS_2024-2025"/>
          <x15:modelTable id="Atividades janeiro 2023_999fcb0e-e3b9-4e4c-aebb-3a6f67806d0a" name="Atividades janeiro 2023" connection="Excel PLANO TRABALHO METAS_2024-2025"/>
          <x15:modelTable id="Atividades Julho 2023_5bb18ad5-cbb0-4d13-9fda-412e127d1c16" name="Atividades Julho 2023" connection="Excel PLANO TRABALHO METAS_2024-2025"/>
          <x15:modelTable id="Atividades Junho 2023_b96d467c-18ed-463f-b6ae-f4f659991a4f" name="Atividades Junho 2023" connection="Excel PLANO TRABALHO METAS_2024-2025"/>
          <x15:modelTable id="Atividades Maio 2023_26a05bac-4077-44d5-946a-83507a12bab2" name="Atividades Maio 2023" connection="Excel PLANO TRABALHO METAS_2024-2025"/>
          <x15:modelTable id="Atividades Mar 2023 2_45a8f89d-6c3e-408b-8d02-d675151b99b4" name="Atividades Mar 2023 2" connection="Excel PLANO TRABALHO METAS_2024-2025"/>
          <x15:modelTable id="Atividades novembro 2023 2_c75ca57b-1309-46ec-b90c-43b7d8eaaae4" name="Atividades novembro 2023 2" connection="Excel PLANO TRABALHO METAS_2024-2025"/>
          <x15:modelTable id="Atividades outubro 2023_54eb9839-f33a-4fe8-be57-73c2b297e10a" name="Atividades outubro 2023" connection="Excel PLANO TRABALHO METAS_2024-2025"/>
          <x15:modelTable id="Atividades setembro 2023_a54fcce6-ec17-4b68-a5b4-4c8a9738d965" name="Atividades setembro 2023" connection="Excel PLANO TRABALHO METAS_2024-2025"/>
          <x15:modelTable id="Planilha2_8919e28f-ae5e-4fbb-b963-f9db03e58f5f" name="Planilha2" connection="Excel PLANO TRABALHO METAS_2024-2025"/>
          <x15:modelTable id="Plano trabalho_2f21e22e-71d3-4b77-840b-078e94a49789" name="Plano trabalho" connection="Excel PLANO TRABALHO METAS_2024-202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8" i="78" l="1"/>
  <c r="T18" i="78"/>
  <c r="Q18" i="78"/>
  <c r="J23" i="78"/>
  <c r="Q23" i="78" s="1"/>
  <c r="K23" i="78" l="1"/>
  <c r="L23" i="78" s="1"/>
  <c r="N24" i="78" s="1"/>
  <c r="T24" i="78"/>
  <c r="U24" i="78"/>
  <c r="K18" i="78"/>
  <c r="R23" i="78"/>
  <c r="J29" i="78"/>
  <c r="J28" i="78"/>
  <c r="O24" i="78" l="1"/>
  <c r="X18" i="78"/>
  <c r="O23" i="78"/>
  <c r="O16" i="78"/>
  <c r="O20" i="78"/>
  <c r="K28" i="78"/>
  <c r="O28" i="78" s="1"/>
  <c r="Q28" i="78"/>
  <c r="R28" i="78" s="1"/>
  <c r="M18" i="78"/>
  <c r="O17" i="78"/>
  <c r="O18" i="78"/>
  <c r="O19" i="78"/>
  <c r="L18" i="78"/>
  <c r="V18" i="78"/>
  <c r="W18" i="78" s="1"/>
  <c r="T28" i="78"/>
  <c r="M28" i="78" l="1"/>
  <c r="O30" i="78"/>
  <c r="O26" i="78"/>
  <c r="O27" i="78"/>
  <c r="O29" i="78"/>
  <c r="N17" i="78"/>
  <c r="N18" i="78"/>
  <c r="N20" i="78"/>
  <c r="N19" i="78"/>
  <c r="N16" i="78"/>
  <c r="L28" i="78"/>
  <c r="N26" i="78" l="1"/>
  <c r="N27" i="78"/>
  <c r="N30" i="78"/>
  <c r="N29" i="78"/>
  <c r="N28" i="78"/>
  <c r="U28" i="78"/>
  <c r="V28" i="78" s="1"/>
  <c r="W28" i="78" s="1"/>
  <c r="R18" i="78" l="1"/>
  <c r="R31" i="78" s="1"/>
  <c r="X28" i="78"/>
  <c r="X24" i="78"/>
  <c r="V24" i="78" l="1"/>
  <c r="W24" i="78" s="1"/>
  <c r="M23" i="78"/>
  <c r="N23" i="78" s="1"/>
  <c r="O22" i="78"/>
  <c r="N22" i="78" l="1"/>
  <c r="G5" i="54" l="1"/>
  <c r="G4" i="54"/>
  <c r="G3" i="54"/>
  <c r="G6" i="5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852B707-0538-420D-9201-A862A2B8AFDF}" name="Excel PLANO TRABALHO METAS_2024-2025" type="100" refreshedVersion="0">
    <extLst>
      <ext xmlns:x15="http://schemas.microsoft.com/office/spreadsheetml/2010/11/main" uri="{DE250136-89BD-433C-8126-D09CA5730AF9}">
        <x15:connection id="47f120cd-d4e3-43d8-92b4-25191f766a21"/>
      </ext>
    </extLst>
  </connection>
  <connection id="2" xr16:uid="{50772E82-E7D2-4DC5-8E72-219FBA8D2DC5}" keepAlive="1" name="ThisWorkbookDataModel" description="Modelo de Dad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<sst xmlns="http://schemas.openxmlformats.org/spreadsheetml/2006/main" count="178" uniqueCount="118">
  <si>
    <t>LEVANTAMENTO/GERENCIAMENTO DE RISCOS:</t>
  </si>
  <si>
    <t>OBSERVAÇÕES IMPORTANTES PARA LEVANTAMENTO DE RISCOS:</t>
  </si>
  <si>
    <t>RESPOSTA:</t>
  </si>
  <si>
    <t xml:space="preserve">1. </t>
  </si>
  <si>
    <t>Prazo de entrega diferenciado?</t>
  </si>
  <si>
    <t>NÃO</t>
  </si>
  <si>
    <t>UNIDADE</t>
  </si>
  <si>
    <t>2.</t>
  </si>
  <si>
    <t>Garantia adicional fora a do produto?</t>
  </si>
  <si>
    <t>Processo SEI n. 0001880-82.2023.4.90.8000</t>
  </si>
  <si>
    <t>3.</t>
  </si>
  <si>
    <t>Há serviços de instalação incluído?</t>
  </si>
  <si>
    <t>N/A</t>
  </si>
  <si>
    <t>Objeto: Contratação de empresa especializada para fornecimento de subscrição de licenças do software PHPStorm e do pacote de aplicativos Jetbrains - All Products Pack</t>
  </si>
  <si>
    <t>4.</t>
  </si>
  <si>
    <t>O serviço comercializado em dólar?</t>
  </si>
  <si>
    <t>SIM</t>
  </si>
  <si>
    <t>Servidor Responsável pela pesquisa de preços: SUGOV - STI / Seção de Compras (SECOMP-SUCOP)</t>
  </si>
  <si>
    <t>5.</t>
  </si>
  <si>
    <t xml:space="preserve">O valor estimado sugere contratação exclusiva para ME e EPP? </t>
  </si>
  <si>
    <t>Data base: 07/02/2024</t>
  </si>
  <si>
    <t>6.</t>
  </si>
  <si>
    <t xml:space="preserve">Há, pelo menos, 3 empresas ME e EPP participando da cotação? </t>
  </si>
  <si>
    <t>MAPA COMPARATIVO DE PREÇOS</t>
  </si>
  <si>
    <t>7.</t>
  </si>
  <si>
    <t>Há flagrante diferença de preços entre ME/EPP e ampla concorrência?</t>
  </si>
  <si>
    <t>8.</t>
  </si>
  <si>
    <t>Há indício de monopólio ?</t>
  </si>
  <si>
    <t>9.</t>
  </si>
  <si>
    <t>Há flagrante diferença de preços entre o mapa e o valor inicialmente orçado nos estudos tecnicos preliminares?</t>
  </si>
  <si>
    <t>ITEM</t>
  </si>
  <si>
    <t>CATMAT</t>
  </si>
  <si>
    <t>ESPECIFICAÇÃO / FORMATO</t>
  </si>
  <si>
    <t>UND</t>
  </si>
  <si>
    <t xml:space="preserve">QTD
</t>
  </si>
  <si>
    <t>Cotações</t>
  </si>
  <si>
    <t>Fonte</t>
  </si>
  <si>
    <t>EMPRESAS (RAZÃO + CNPJ)</t>
  </si>
  <si>
    <t>PORTE</t>
  </si>
  <si>
    <t>VALOR
UNIT.</t>
  </si>
  <si>
    <t>MÉDIA/MEDIANA</t>
  </si>
  <si>
    <t>30% acima média</t>
  </si>
  <si>
    <t>&lt;
70% da média</t>
  </si>
  <si>
    <t>AVALIÇÃO</t>
  </si>
  <si>
    <t>OBSERVAÇÕES
AVALIAÇÃO</t>
  </si>
  <si>
    <t>MÉDIAS/MEDIANA</t>
  </si>
  <si>
    <t>10.</t>
  </si>
  <si>
    <t>Há notícias mercadológicas que indiquema ausência de matéria prima no mercado e/ou aumento expressivo de preços em mídias oficiais?</t>
  </si>
  <si>
    <t>Valor unit.</t>
  </si>
  <si>
    <t xml:space="preserve">Valor total </t>
  </si>
  <si>
    <t>CRITÉRIOS ESTATÍSTICOS DA AMOSTRA</t>
  </si>
  <si>
    <t>CRITÉRIOS ESTATÍSTICOS GERAIS</t>
  </si>
  <si>
    <t xml:space="preserve">11. </t>
  </si>
  <si>
    <t>Observar se os preços de internet não estão abarcando promoções temporais e/ou quantitativas que possam influcienciar no preço de forma</t>
  </si>
  <si>
    <t>Tribunal Regional Federal da 4ª Região
P. E. n. 37/2022
(21/10/2022)</t>
  </si>
  <si>
    <t>Painel de Preços</t>
  </si>
  <si>
    <t>Cyber Wan Tecnologia Ltda
CNPJ: 47.247.764/0001-40</t>
  </si>
  <si>
    <t>EPP</t>
  </si>
  <si>
    <t xml:space="preserve"> da média dos preços obtidos
</t>
  </si>
  <si>
    <t>MÉDIA</t>
  </si>
  <si>
    <t>DESVIO PADRÃO</t>
  </si>
  <si>
    <t>COEFICIENTE DE VARIAÇÃO(%)</t>
  </si>
  <si>
    <t>MÉTODO ESTATÍSTICO</t>
  </si>
  <si>
    <t>PREÇO MÍNIMO</t>
  </si>
  <si>
    <t xml:space="preserve">GERENCIAMENTO DOS RISCOS:
*Os potenciais riscos devem ser explicitados na informação da unidade.
*Os potenciais riscos devem ser explicitados na informação da unidade.
*Os riscos que influenciam diretemente na seleção do fornecedor devem ser encaminhados à Seção de Licitações.
</t>
  </si>
  <si>
    <t>Renovação Subscrição PHPStorm
para 24 meses</t>
  </si>
  <si>
    <t>und</t>
  </si>
  <si>
    <t>sítio eletrônico
Jetbrains
Acessado em 08/2023</t>
  </si>
  <si>
    <t>Internet</t>
  </si>
  <si>
    <t>Jetbrains</t>
  </si>
  <si>
    <t xml:space="preserve"> acima dos preços obtidos
</t>
  </si>
  <si>
    <t>Preços execessivamente elevados: superior a 25% da média simples dos cesta de preços obtidos</t>
  </si>
  <si>
    <t>Inexequível: inferior a 75% da média da cesta de preços obtidos</t>
  </si>
  <si>
    <t>* Juntar aos autos a relação de possíveis fornecedores que foram consultados e não enviaram propostas.
*Observar se há proposta direta com fornecedor que também esteja fornecendo para a administração (ARP  e contratos) em preço manifestamente inferior, com vistas ao questionamento e análise crítica.</t>
  </si>
  <si>
    <t>Proposta Comercial
17/07/2023</t>
  </si>
  <si>
    <t>Fornecedor</t>
  </si>
  <si>
    <t>Duoware Softwares LTDA
CNPJ: 19.885.972/0001-39</t>
  </si>
  <si>
    <t>DEMAIS</t>
  </si>
  <si>
    <t>da média dos preços obtidos
CONSIDERADO, por haver menos de três preços válidos</t>
  </si>
  <si>
    <t>Conselho Regional de Enfermagem - SC
P. E. n. 11/2023
(07/2023)</t>
  </si>
  <si>
    <t>Compras.gov / outros</t>
  </si>
  <si>
    <t xml:space="preserve"> da média dos preços obtidos </t>
  </si>
  <si>
    <t>Camara Municipal de Campinas - SP
P. E. n. 37/2022
(14/10/2022)</t>
  </si>
  <si>
    <t>da média dos preços obtidos</t>
  </si>
  <si>
    <t>Subscrição PHPStorm
para 24 meses</t>
  </si>
  <si>
    <t>sítio eletrônico
Jetbrains
Acessado em 20/07/2023</t>
  </si>
  <si>
    <t>Preços execessivamente elevados: superior a 25% da média simples dos cesta de preços válidos</t>
  </si>
  <si>
    <t>Inexequível: inferior a 75% da média da cesta de preços válidos</t>
  </si>
  <si>
    <t>acima da média dos preços obtidos</t>
  </si>
  <si>
    <t>Serviço Nacional de Aprendizagem Comercial - SENAC AR/MT
P. E n. 38/2023 
(10/11/2023)</t>
  </si>
  <si>
    <t>Conselho Federal de Medicina - DF
P. E. n. 016/2023</t>
  </si>
  <si>
    <t xml:space="preserve">da média dos preços obtidos.
</t>
  </si>
  <si>
    <t>Prefeitura de Porto Velho
Pregão Eletrônico n. 142/2022
(setembro/2022)</t>
  </si>
  <si>
    <t xml:space="preserve">da média dos preços obtidos
</t>
  </si>
  <si>
    <t>Subscrição Jetbrains All Products Pack
para 24 meses</t>
  </si>
  <si>
    <t>sítio eletrônico
Jetbrains
Acessado em 08/08/2023</t>
  </si>
  <si>
    <t xml:space="preserve">acima da média dos preços obtidos
</t>
  </si>
  <si>
    <t>Ministério Público MT
Pregão Eletrônico n. 089/2022
(outubro/2022)</t>
  </si>
  <si>
    <t>Tribunal de Justiça - MT
P. E. n. 14/20232
(julho/2023)</t>
  </si>
  <si>
    <t>GRUPO 19 - MATERIAIS PARA VEDAÇÃO</t>
  </si>
  <si>
    <t>SINAPI</t>
  </si>
  <si>
    <t>ESPECIFICAÇÃO</t>
  </si>
  <si>
    <t>UNID.</t>
  </si>
  <si>
    <t>QTD</t>
  </si>
  <si>
    <t>VALOR
TOTAL</t>
  </si>
  <si>
    <t>IMAGEM PARA
REFERÊNCIA</t>
  </si>
  <si>
    <t>Link</t>
  </si>
  <si>
    <r>
      <t xml:space="preserve">MANTA ASFÁLTICA
</t>
    </r>
    <r>
      <rPr>
        <sz val="11"/>
        <color rgb="FF000000"/>
        <rFont val="Calibri"/>
        <family val="2"/>
        <scheme val="minor"/>
      </rPr>
      <t>- Comprimento: 10 metros;
- Largura: 100 cm;
- Espessura: 3mm;
- Estado Físico: Sólido;
- Cor: Preto;
- Acabamento: Rugoso;
- Rolo;
- Ref: Marca VIAPOL, Modelo: LAGE GLASS.</t>
    </r>
  </si>
  <si>
    <t>m²</t>
  </si>
  <si>
    <r>
      <t xml:space="preserve">PRIMER PARA MANTA ASFÁLTICA
</t>
    </r>
    <r>
      <rPr>
        <sz val="11"/>
        <color rgb="FF000000"/>
        <rFont val="Calibri"/>
        <family val="2"/>
        <scheme val="minor"/>
      </rPr>
      <t>- Conteúdo: 18 Litros;
- Cor: Preta;
- Rendimento: 60m²;
- Tempo de secagem: 6 horas;
- Para aplicação da manta asfáltica, lajes, piscinas, reservatórios;
- Ref: Marca VEDACIT.</t>
    </r>
  </si>
  <si>
    <t>Lata</t>
  </si>
  <si>
    <t>https://www.leroymerlin.com.br/primer-manta-vedacit-18l-preta-vedacit_87006402</t>
  </si>
  <si>
    <r>
      <t xml:space="preserve">IMPERMEABILIZANTE 
</t>
    </r>
    <r>
      <rPr>
        <sz val="11"/>
        <color rgb="FF000000"/>
        <rFont val="Calibri"/>
        <family val="2"/>
        <scheme val="minor"/>
      </rPr>
      <t>- Argamassa Polimérica;
- Cor: Cinza;
- Conteúdo da Embalagem: Líquido+Pó;
- Peso do produto: 18 kg;
- Rendimento: 6 m²;
- Ref: Marca: SIKA, Linha: SIKA TOP 107.</t>
    </r>
  </si>
  <si>
    <t>Caixa</t>
  </si>
  <si>
    <t>https://www.leroymerlin.com.br/impermeabilizante-sika-top-107-cinza-argamassa-aditivo-18kg_86693376?store_code=23&amp;gclid=EAIaIQobChMIirud95f76wIVUw-RCh3fkQbJEAYYASABEgLGdfD_BwE</t>
  </si>
  <si>
    <t>TOTAL:</t>
  </si>
  <si>
    <t>TOTAL</t>
  </si>
  <si>
    <t>Observações:                                                                                                                                                                                                                                                                                                                                                                                                                                                                                                                                         1. As fontes pesquisadas na pesquisa foram com base em contratações similares de órgãos/entidades da Administração Pública; proposta de fornecedores; e preços de sítios eletrônicos, de forma combinada, conforme os parâmetros do art. 5º da IN n. 65/2021, do Ministério da Economia.       
2. Os valores do sítio eletrônico Jetbrains foram cotados em dolar e atualizados pelo valor de R$ 4,95, acrescido dos tributos (60%), conforme indicado pela equipe de planejamento id. 0493987.                                                                                                                                                                                                                                                                                                                                                                                                                                                                                                                                                                                                                                                            3.  Foram DESCONSIDERADOS os valores superiores a 25 % da media total (geral), conforme Cap. 3, Inc. XXV do Manual de Pesquisa de preços do STJ, bem como os valores que são menor que 75% da média simples da série de preços coletados.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</si>
</sst>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\ #,##0.00"/>
  </numFmts>
  <fonts count="4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1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0006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3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6" tint="0.39994506668294322"/>
      <name val="Calibri"/>
      <family val="2"/>
      <scheme val="minor"/>
    </font>
    <font>
      <b/>
      <sz val="10"/>
      <color theme="6" tint="-0.249977111117893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0"/>
      <color rgb="FF9C5700"/>
      <name val="Arial"/>
      <family val="2"/>
    </font>
    <font>
      <b/>
      <sz val="10"/>
      <color rgb="FF006100"/>
      <name val="Arial"/>
      <family val="2"/>
    </font>
    <font>
      <sz val="10"/>
      <color theme="1"/>
      <name val="Arial"/>
      <family val="2"/>
    </font>
    <font>
      <sz val="10"/>
      <color rgb="FF9C0006"/>
      <name val="Arial"/>
      <family val="2"/>
    </font>
    <font>
      <sz val="11"/>
      <color theme="8" tint="-0.249977111117893"/>
      <name val="Calibri"/>
      <family val="2"/>
      <scheme val="minor"/>
    </font>
    <font>
      <sz val="9"/>
      <color theme="8" tint="-0.249977111117893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6">
    <xf numFmtId="0" fontId="0" fillId="0" borderId="0"/>
    <xf numFmtId="0" fontId="1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8" borderId="0" applyNumberFormat="0" applyBorder="0" applyAlignment="0" applyProtection="0"/>
    <xf numFmtId="0" fontId="10" fillId="0" borderId="7" applyNumberFormat="0" applyFill="0" applyAlignment="0" applyProtection="0"/>
    <xf numFmtId="0" fontId="16" fillId="10" borderId="0" applyNumberFormat="0" applyBorder="0" applyAlignment="0" applyProtection="0"/>
    <xf numFmtId="0" fontId="17" fillId="11" borderId="0" applyNumberFormat="0" applyBorder="0" applyAlignment="0" applyProtection="0"/>
    <xf numFmtId="9" fontId="5" fillId="0" borderId="0" applyFont="0" applyFill="0" applyBorder="0" applyAlignment="0" applyProtection="0"/>
    <xf numFmtId="0" fontId="18" fillId="12" borderId="0" applyNumberFormat="0" applyBorder="0" applyAlignment="0" applyProtection="0"/>
    <xf numFmtId="0" fontId="5" fillId="14" borderId="0" applyNumberFormat="0" applyBorder="0" applyAlignment="0" applyProtection="0"/>
    <xf numFmtId="43" fontId="5" fillId="0" borderId="0" applyFont="0" applyFill="0" applyBorder="0" applyAlignment="0" applyProtection="0"/>
    <xf numFmtId="9" fontId="28" fillId="15" borderId="13" applyBorder="0">
      <alignment horizontal="center" vertical="center"/>
    </xf>
    <xf numFmtId="44" fontId="5" fillId="0" borderId="0" applyFont="0" applyFill="0" applyBorder="0" applyAlignment="0" applyProtection="0"/>
  </cellStyleXfs>
  <cellXfs count="174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" fillId="2" borderId="1" xfId="1" applyFill="1" applyBorder="1" applyAlignment="1">
      <alignment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 wrapText="1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3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vertical="center" wrapText="1"/>
    </xf>
    <xf numFmtId="44" fontId="3" fillId="5" borderId="1" xfId="0" applyNumberFormat="1" applyFont="1" applyFill="1" applyBorder="1" applyAlignment="1">
      <alignment horizontal="center" vertical="center" wrapText="1"/>
    </xf>
    <xf numFmtId="44" fontId="0" fillId="0" borderId="0" xfId="0" applyNumberFormat="1" applyAlignment="1">
      <alignment horizontal="center" vertical="center"/>
    </xf>
    <xf numFmtId="44" fontId="0" fillId="0" borderId="1" xfId="0" applyNumberFormat="1" applyBorder="1" applyAlignment="1">
      <alignment horizontal="center" vertical="center"/>
    </xf>
    <xf numFmtId="44" fontId="0" fillId="2" borderId="1" xfId="0" applyNumberFormat="1" applyFill="1" applyBorder="1" applyAlignment="1">
      <alignment horizontal="center" vertical="center"/>
    </xf>
    <xf numFmtId="44" fontId="2" fillId="2" borderId="1" xfId="0" applyNumberFormat="1" applyFont="1" applyFill="1" applyBorder="1" applyAlignment="1">
      <alignment horizontal="center" vertical="center" wrapText="1"/>
    </xf>
    <xf numFmtId="44" fontId="3" fillId="6" borderId="2" xfId="0" applyNumberFormat="1" applyFont="1" applyFill="1" applyBorder="1"/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/>
    <xf numFmtId="0" fontId="0" fillId="0" borderId="0" xfId="0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44" fontId="0" fillId="0" borderId="0" xfId="0" applyNumberFormat="1"/>
    <xf numFmtId="0" fontId="13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11" fillId="0" borderId="0" xfId="0" applyFont="1"/>
    <xf numFmtId="164" fontId="11" fillId="0" borderId="0" xfId="0" applyNumberFormat="1" applyFont="1" applyAlignment="1">
      <alignment horizontal="left"/>
    </xf>
    <xf numFmtId="44" fontId="1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13" borderId="7" xfId="7" applyFont="1" applyFill="1" applyAlignment="1">
      <alignment vertical="top"/>
    </xf>
    <xf numFmtId="0" fontId="19" fillId="13" borderId="0" xfId="0" applyFont="1" applyFill="1" applyAlignment="1">
      <alignment vertical="top"/>
    </xf>
    <xf numFmtId="164" fontId="14" fillId="0" borderId="0" xfId="0" applyNumberFormat="1" applyFont="1" applyAlignment="1">
      <alignment horizontal="right" vertical="center" wrapText="1"/>
    </xf>
    <xf numFmtId="164" fontId="14" fillId="0" borderId="0" xfId="0" applyNumberFormat="1" applyFont="1" applyAlignment="1">
      <alignment vertical="center"/>
    </xf>
    <xf numFmtId="0" fontId="15" fillId="13" borderId="7" xfId="7" applyFont="1" applyFill="1" applyAlignment="1">
      <alignment vertical="top"/>
    </xf>
    <xf numFmtId="0" fontId="5" fillId="13" borderId="0" xfId="0" applyFont="1" applyFill="1" applyAlignment="1">
      <alignment vertical="top"/>
    </xf>
    <xf numFmtId="0" fontId="3" fillId="13" borderId="0" xfId="0" applyFont="1" applyFill="1" applyAlignment="1">
      <alignment vertical="top"/>
    </xf>
    <xf numFmtId="0" fontId="3" fillId="13" borderId="0" xfId="0" applyFont="1" applyFill="1" applyAlignment="1">
      <alignment horizontal="left" vertical="top"/>
    </xf>
    <xf numFmtId="0" fontId="3" fillId="13" borderId="0" xfId="0" applyFont="1" applyFill="1" applyAlignment="1">
      <alignment horizontal="center" vertical="top"/>
    </xf>
    <xf numFmtId="0" fontId="5" fillId="13" borderId="1" xfId="0" applyFont="1" applyFill="1" applyBorder="1" applyAlignment="1">
      <alignment vertical="top"/>
    </xf>
    <xf numFmtId="44" fontId="11" fillId="0" borderId="0" xfId="0" applyNumberFormat="1" applyFont="1" applyAlignment="1">
      <alignment horizontal="center" vertical="center"/>
    </xf>
    <xf numFmtId="0" fontId="25" fillId="13" borderId="7" xfId="7" applyFont="1" applyFill="1" applyAlignment="1">
      <alignment vertical="top"/>
    </xf>
    <xf numFmtId="0" fontId="0" fillId="0" borderId="0" xfId="0" applyAlignment="1">
      <alignment horizontal="center"/>
    </xf>
    <xf numFmtId="164" fontId="11" fillId="0" borderId="0" xfId="0" applyNumberFormat="1" applyFont="1" applyAlignment="1">
      <alignment horizontal="center"/>
    </xf>
    <xf numFmtId="164" fontId="14" fillId="0" borderId="0" xfId="0" applyNumberFormat="1" applyFont="1" applyAlignment="1">
      <alignment horizontal="center" vertical="center" wrapText="1"/>
    </xf>
    <xf numFmtId="44" fontId="23" fillId="2" borderId="10" xfId="0" applyNumberFormat="1" applyFont="1" applyFill="1" applyBorder="1" applyAlignment="1">
      <alignment vertical="center"/>
    </xf>
    <xf numFmtId="43" fontId="0" fillId="0" borderId="0" xfId="13" applyFont="1"/>
    <xf numFmtId="43" fontId="0" fillId="0" borderId="0" xfId="13" applyFont="1" applyAlignment="1">
      <alignment horizontal="center" vertical="center"/>
    </xf>
    <xf numFmtId="44" fontId="14" fillId="0" borderId="0" xfId="0" applyNumberFormat="1" applyFont="1" applyAlignment="1">
      <alignment horizontal="right" vertical="center" wrapText="1"/>
    </xf>
    <xf numFmtId="0" fontId="5" fillId="13" borderId="0" xfId="0" applyFont="1" applyFill="1" applyAlignment="1">
      <alignment horizontal="left" vertical="top"/>
    </xf>
    <xf numFmtId="0" fontId="5" fillId="13" borderId="0" xfId="0" applyFont="1" applyFill="1" applyAlignment="1">
      <alignment horizontal="center" vertical="top"/>
    </xf>
    <xf numFmtId="0" fontId="11" fillId="2" borderId="10" xfId="0" applyFont="1" applyFill="1" applyBorder="1" applyAlignment="1">
      <alignment vertical="center" wrapText="1"/>
    </xf>
    <xf numFmtId="0" fontId="11" fillId="2" borderId="10" xfId="0" applyFont="1" applyFill="1" applyBorder="1" applyAlignment="1">
      <alignment vertical="center"/>
    </xf>
    <xf numFmtId="44" fontId="27" fillId="0" borderId="0" xfId="0" applyNumberFormat="1" applyFont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44" fontId="13" fillId="2" borderId="17" xfId="0" applyNumberFormat="1" applyFont="1" applyFill="1" applyBorder="1" applyAlignment="1">
      <alignment horizontal="center" vertical="center"/>
    </xf>
    <xf numFmtId="44" fontId="13" fillId="2" borderId="2" xfId="0" applyNumberFormat="1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21" fillId="0" borderId="7" xfId="7" applyFont="1" applyAlignment="1">
      <alignment horizontal="center"/>
    </xf>
    <xf numFmtId="0" fontId="0" fillId="0" borderId="0" xfId="0" applyAlignment="1">
      <alignment wrapText="1"/>
    </xf>
    <xf numFmtId="44" fontId="0" fillId="0" borderId="0" xfId="0" applyNumberFormat="1" applyAlignment="1">
      <alignment wrapText="1"/>
    </xf>
    <xf numFmtId="0" fontId="11" fillId="2" borderId="9" xfId="0" applyFont="1" applyFill="1" applyBorder="1" applyAlignment="1">
      <alignment vertical="center"/>
    </xf>
    <xf numFmtId="0" fontId="12" fillId="7" borderId="16" xfId="0" applyFont="1" applyFill="1" applyBorder="1" applyAlignment="1">
      <alignment vertical="center" wrapText="1"/>
    </xf>
    <xf numFmtId="0" fontId="11" fillId="2" borderId="9" xfId="0" applyFont="1" applyFill="1" applyBorder="1" applyAlignment="1">
      <alignment vertical="center" wrapText="1"/>
    </xf>
    <xf numFmtId="164" fontId="14" fillId="9" borderId="18" xfId="0" applyNumberFormat="1" applyFont="1" applyFill="1" applyBorder="1" applyAlignment="1">
      <alignment vertical="center"/>
    </xf>
    <xf numFmtId="44" fontId="34" fillId="0" borderId="5" xfId="0" applyNumberFormat="1" applyFont="1" applyBorder="1" applyAlignment="1">
      <alignment horizontal="center" vertical="center"/>
    </xf>
    <xf numFmtId="2" fontId="34" fillId="0" borderId="4" xfId="0" applyNumberFormat="1" applyFont="1" applyBorder="1" applyAlignment="1">
      <alignment horizontal="center" vertical="center"/>
    </xf>
    <xf numFmtId="43" fontId="34" fillId="0" borderId="4" xfId="13" applyFont="1" applyBorder="1" applyAlignment="1">
      <alignment horizontal="center" vertical="center"/>
    </xf>
    <xf numFmtId="0" fontId="35" fillId="12" borderId="4" xfId="11" applyFont="1" applyBorder="1" applyAlignment="1">
      <alignment horizontal="center" vertical="center"/>
    </xf>
    <xf numFmtId="44" fontId="34" fillId="0" borderId="6" xfId="0" applyNumberFormat="1" applyFont="1" applyBorder="1" applyAlignment="1">
      <alignment horizontal="center" vertical="center"/>
    </xf>
    <xf numFmtId="44" fontId="34" fillId="14" borderId="11" xfId="12" applyNumberFormat="1" applyFont="1" applyBorder="1" applyAlignment="1">
      <alignment horizontal="center" vertical="center" wrapText="1"/>
    </xf>
    <xf numFmtId="44" fontId="34" fillId="14" borderId="8" xfId="12" quotePrefix="1" applyNumberFormat="1" applyFont="1" applyBorder="1" applyAlignment="1">
      <alignment horizontal="center" vertical="center" wrapText="1"/>
    </xf>
    <xf numFmtId="44" fontId="14" fillId="15" borderId="17" xfId="0" applyNumberFormat="1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vertical="top" wrapText="1"/>
    </xf>
    <xf numFmtId="0" fontId="11" fillId="2" borderId="9" xfId="0" applyFont="1" applyFill="1" applyBorder="1" applyAlignment="1">
      <alignment vertical="top" wrapText="1"/>
    </xf>
    <xf numFmtId="0" fontId="12" fillId="7" borderId="16" xfId="0" applyFont="1" applyFill="1" applyBorder="1" applyAlignment="1">
      <alignment vertical="top" wrapText="1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center" vertical="top"/>
    </xf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vertical="top"/>
    </xf>
    <xf numFmtId="0" fontId="0" fillId="13" borderId="1" xfId="0" applyFill="1" applyBorder="1" applyAlignment="1">
      <alignment vertical="top"/>
    </xf>
    <xf numFmtId="0" fontId="3" fillId="0" borderId="0" xfId="0" applyFont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0" borderId="0" xfId="0" applyFont="1" applyAlignment="1">
      <alignment horizontal="left" vertical="center" wrapText="1"/>
    </xf>
    <xf numFmtId="44" fontId="14" fillId="15" borderId="13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12" fillId="7" borderId="10" xfId="0" applyFont="1" applyFill="1" applyBorder="1" applyAlignment="1">
      <alignment horizontal="center" vertical="center" wrapText="1"/>
    </xf>
    <xf numFmtId="0" fontId="3" fillId="0" borderId="0" xfId="0" applyFont="1"/>
    <xf numFmtId="44" fontId="34" fillId="0" borderId="1" xfId="0" applyNumberFormat="1" applyFont="1" applyBorder="1" applyAlignment="1">
      <alignment horizontal="center" vertical="center"/>
    </xf>
    <xf numFmtId="2" fontId="34" fillId="0" borderId="1" xfId="0" applyNumberFormat="1" applyFont="1" applyBorder="1" applyAlignment="1">
      <alignment horizontal="center" vertical="center"/>
    </xf>
    <xf numFmtId="43" fontId="34" fillId="0" borderId="1" xfId="13" applyFont="1" applyBorder="1" applyAlignment="1">
      <alignment horizontal="center" vertical="center"/>
    </xf>
    <xf numFmtId="0" fontId="35" fillId="12" borderId="1" xfId="11" applyFont="1" applyBorder="1" applyAlignment="1">
      <alignment horizontal="center" vertical="center"/>
    </xf>
    <xf numFmtId="44" fontId="34" fillId="14" borderId="1" xfId="12" applyNumberFormat="1" applyFont="1" applyBorder="1" applyAlignment="1">
      <alignment horizontal="center" vertical="center" wrapText="1"/>
    </xf>
    <xf numFmtId="44" fontId="34" fillId="14" borderId="1" xfId="12" quotePrefix="1" applyNumberFormat="1" applyFont="1" applyBorder="1" applyAlignment="1">
      <alignment horizontal="center" vertical="center" wrapText="1"/>
    </xf>
    <xf numFmtId="9" fontId="36" fillId="15" borderId="13" xfId="10" applyFont="1" applyFill="1" applyBorder="1" applyAlignment="1">
      <alignment horizontal="center" vertical="center"/>
    </xf>
    <xf numFmtId="164" fontId="23" fillId="2" borderId="10" xfId="0" applyNumberFormat="1" applyFont="1" applyFill="1" applyBorder="1" applyAlignment="1">
      <alignment vertical="center"/>
    </xf>
    <xf numFmtId="44" fontId="30" fillId="17" borderId="1" xfId="6" applyNumberFormat="1" applyFont="1" applyFill="1" applyBorder="1" applyAlignment="1">
      <alignment horizontal="center" vertical="center" wrapText="1"/>
    </xf>
    <xf numFmtId="43" fontId="30" fillId="17" borderId="1" xfId="13" applyFont="1" applyFill="1" applyBorder="1" applyAlignment="1">
      <alignment horizontal="center" vertical="center" wrapText="1"/>
    </xf>
    <xf numFmtId="0" fontId="37" fillId="15" borderId="18" xfId="0" applyFont="1" applyFill="1" applyBorder="1" applyAlignment="1">
      <alignment horizontal="center" vertical="center" wrapText="1"/>
    </xf>
    <xf numFmtId="0" fontId="37" fillId="15" borderId="19" xfId="0" applyFont="1" applyFill="1" applyBorder="1" applyAlignment="1">
      <alignment horizontal="center" vertical="center" wrapText="1"/>
    </xf>
    <xf numFmtId="9" fontId="32" fillId="9" borderId="1" xfId="9" applyNumberFormat="1" applyFont="1" applyFill="1" applyBorder="1" applyAlignment="1">
      <alignment horizontal="center" vertical="center"/>
    </xf>
    <xf numFmtId="9" fontId="33" fillId="18" borderId="1" xfId="8" applyNumberFormat="1" applyFont="1" applyFill="1" applyBorder="1" applyAlignment="1">
      <alignment horizontal="center" vertical="center"/>
    </xf>
    <xf numFmtId="44" fontId="34" fillId="0" borderId="0" xfId="0" applyNumberFormat="1" applyFont="1" applyAlignment="1">
      <alignment horizontal="center" vertical="center"/>
    </xf>
    <xf numFmtId="2" fontId="34" fillId="0" borderId="0" xfId="0" applyNumberFormat="1" applyFont="1" applyAlignment="1">
      <alignment horizontal="center" vertical="center"/>
    </xf>
    <xf numFmtId="43" fontId="34" fillId="0" borderId="0" xfId="13" applyFont="1" applyBorder="1" applyAlignment="1">
      <alignment horizontal="center" vertical="center"/>
    </xf>
    <xf numFmtId="0" fontId="35" fillId="0" borderId="0" xfId="11" applyFont="1" applyFill="1" applyBorder="1" applyAlignment="1">
      <alignment horizontal="center" vertical="center"/>
    </xf>
    <xf numFmtId="44" fontId="34" fillId="0" borderId="0" xfId="12" applyNumberFormat="1" applyFont="1" applyFill="1" applyBorder="1" applyAlignment="1">
      <alignment horizontal="center" vertical="center" wrapText="1"/>
    </xf>
    <xf numFmtId="44" fontId="34" fillId="0" borderId="0" xfId="12" quotePrefix="1" applyNumberFormat="1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9" fontId="36" fillId="15" borderId="12" xfId="10" applyFont="1" applyFill="1" applyBorder="1" applyAlignment="1">
      <alignment horizontal="center" vertical="center"/>
    </xf>
    <xf numFmtId="44" fontId="22" fillId="17" borderId="18" xfId="6" applyNumberFormat="1" applyFont="1" applyFill="1" applyBorder="1" applyAlignment="1">
      <alignment horizontal="center" vertical="center" wrapText="1"/>
    </xf>
    <xf numFmtId="44" fontId="22" fillId="17" borderId="1" xfId="6" applyNumberFormat="1" applyFont="1" applyFill="1" applyBorder="1" applyAlignment="1">
      <alignment horizontal="center" vertical="center" wrapText="1"/>
    </xf>
    <xf numFmtId="44" fontId="14" fillId="18" borderId="9" xfId="0" applyNumberFormat="1" applyFont="1" applyFill="1" applyBorder="1" applyAlignment="1">
      <alignment vertical="center"/>
    </xf>
    <xf numFmtId="44" fontId="14" fillId="18" borderId="10" xfId="0" applyNumberFormat="1" applyFont="1" applyFill="1" applyBorder="1" applyAlignment="1">
      <alignment vertical="center"/>
    </xf>
    <xf numFmtId="44" fontId="14" fillId="18" borderId="0" xfId="0" applyNumberFormat="1" applyFont="1" applyFill="1" applyAlignment="1">
      <alignment vertical="center"/>
    </xf>
    <xf numFmtId="44" fontId="38" fillId="15" borderId="13" xfId="0" applyNumberFormat="1" applyFont="1" applyFill="1" applyBorder="1" applyAlignment="1">
      <alignment horizontal="center" vertical="center" wrapText="1"/>
    </xf>
    <xf numFmtId="4" fontId="14" fillId="19" borderId="10" xfId="0" applyNumberFormat="1" applyFont="1" applyFill="1" applyBorder="1" applyAlignment="1">
      <alignment vertical="center"/>
    </xf>
    <xf numFmtId="4" fontId="14" fillId="19" borderId="16" xfId="0" applyNumberFormat="1" applyFont="1" applyFill="1" applyBorder="1" applyAlignment="1">
      <alignment vertical="center"/>
    </xf>
    <xf numFmtId="44" fontId="14" fillId="19" borderId="10" xfId="0" applyNumberFormat="1" applyFont="1" applyFill="1" applyBorder="1" applyAlignment="1">
      <alignment vertical="center"/>
    </xf>
    <xf numFmtId="44" fontId="14" fillId="19" borderId="16" xfId="0" applyNumberFormat="1" applyFont="1" applyFill="1" applyBorder="1" applyAlignment="1">
      <alignment vertical="center"/>
    </xf>
    <xf numFmtId="164" fontId="23" fillId="2" borderId="10" xfId="0" applyNumberFormat="1" applyFont="1" applyFill="1" applyBorder="1" applyAlignment="1">
      <alignment vertical="top"/>
    </xf>
    <xf numFmtId="44" fontId="14" fillId="19" borderId="10" xfId="0" applyNumberFormat="1" applyFont="1" applyFill="1" applyBorder="1" applyAlignment="1">
      <alignment vertical="top"/>
    </xf>
    <xf numFmtId="44" fontId="14" fillId="18" borderId="0" xfId="0" applyNumberFormat="1" applyFont="1" applyFill="1" applyAlignment="1">
      <alignment vertical="top"/>
    </xf>
    <xf numFmtId="44" fontId="14" fillId="18" borderId="10" xfId="0" applyNumberFormat="1" applyFont="1" applyFill="1" applyBorder="1" applyAlignment="1">
      <alignment vertical="top"/>
    </xf>
    <xf numFmtId="0" fontId="13" fillId="0" borderId="1" xfId="0" applyFont="1" applyBorder="1" applyAlignment="1">
      <alignment horizontal="center" vertical="center" textRotation="90" wrapText="1"/>
    </xf>
    <xf numFmtId="164" fontId="14" fillId="9" borderId="13" xfId="0" applyNumberFormat="1" applyFont="1" applyFill="1" applyBorder="1" applyAlignment="1">
      <alignment horizontal="right" vertical="center" wrapText="1"/>
    </xf>
    <xf numFmtId="164" fontId="14" fillId="9" borderId="15" xfId="0" applyNumberFormat="1" applyFont="1" applyFill="1" applyBorder="1" applyAlignment="1">
      <alignment horizontal="right" vertical="center" wrapText="1"/>
    </xf>
    <xf numFmtId="164" fontId="14" fillId="9" borderId="22" xfId="0" applyNumberFormat="1" applyFont="1" applyFill="1" applyBorder="1" applyAlignment="1">
      <alignment vertical="center"/>
    </xf>
    <xf numFmtId="0" fontId="29" fillId="0" borderId="17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textRotation="90" wrapText="1"/>
    </xf>
    <xf numFmtId="9" fontId="39" fillId="15" borderId="16" xfId="10" applyFont="1" applyFill="1" applyBorder="1" applyAlignment="1">
      <alignment horizontal="center" vertical="center"/>
    </xf>
    <xf numFmtId="0" fontId="40" fillId="15" borderId="9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textRotation="90" wrapText="1"/>
    </xf>
    <xf numFmtId="44" fontId="14" fillId="15" borderId="12" xfId="0" applyNumberFormat="1" applyFont="1" applyFill="1" applyBorder="1" applyAlignment="1">
      <alignment horizontal="center" vertical="center" wrapText="1"/>
    </xf>
    <xf numFmtId="44" fontId="38" fillId="15" borderId="12" xfId="0" applyNumberFormat="1" applyFont="1" applyFill="1" applyBorder="1" applyAlignment="1">
      <alignment horizontal="center" vertical="center" wrapText="1"/>
    </xf>
    <xf numFmtId="164" fontId="14" fillId="9" borderId="13" xfId="0" applyNumberFormat="1" applyFont="1" applyFill="1" applyBorder="1" applyAlignment="1">
      <alignment vertical="center" wrapText="1"/>
    </xf>
    <xf numFmtId="0" fontId="26" fillId="0" borderId="0" xfId="0" applyFont="1" applyAlignment="1">
      <alignment horizontal="left" vertical="center" wrapText="1"/>
    </xf>
    <xf numFmtId="0" fontId="0" fillId="13" borderId="0" xfId="0" applyFill="1" applyAlignment="1">
      <alignment horizontal="left" vertical="top" wrapText="1"/>
    </xf>
    <xf numFmtId="0" fontId="5" fillId="0" borderId="0" xfId="0" applyFont="1" applyAlignment="1">
      <alignment horizontal="center" vertical="top"/>
    </xf>
    <xf numFmtId="0" fontId="24" fillId="6" borderId="0" xfId="0" applyFont="1" applyFill="1" applyAlignment="1">
      <alignment horizontal="left" vertical="center" wrapText="1"/>
    </xf>
    <xf numFmtId="0" fontId="12" fillId="7" borderId="10" xfId="0" applyFont="1" applyFill="1" applyBorder="1" applyAlignment="1">
      <alignment horizontal="center" vertical="center" wrapText="1"/>
    </xf>
    <xf numFmtId="164" fontId="14" fillId="9" borderId="20" xfId="0" applyNumberFormat="1" applyFont="1" applyFill="1" applyBorder="1" applyAlignment="1">
      <alignment horizontal="right" vertical="center" wrapText="1"/>
    </xf>
    <xf numFmtId="164" fontId="14" fillId="9" borderId="21" xfId="0" applyNumberFormat="1" applyFont="1" applyFill="1" applyBorder="1" applyAlignment="1">
      <alignment horizontal="right" vertical="center" wrapText="1"/>
    </xf>
    <xf numFmtId="44" fontId="30" fillId="17" borderId="1" xfId="6" applyNumberFormat="1" applyFont="1" applyFill="1" applyBorder="1" applyAlignment="1">
      <alignment horizontal="center" vertical="center" wrapText="1"/>
    </xf>
    <xf numFmtId="0" fontId="31" fillId="16" borderId="1" xfId="0" applyFont="1" applyFill="1" applyBorder="1" applyAlignment="1">
      <alignment horizontal="center" vertical="center" wrapText="1"/>
    </xf>
    <xf numFmtId="164" fontId="14" fillId="9" borderId="13" xfId="0" applyNumberFormat="1" applyFont="1" applyFill="1" applyBorder="1" applyAlignment="1">
      <alignment horizontal="right" vertical="center" wrapText="1"/>
    </xf>
    <xf numFmtId="164" fontId="14" fillId="9" borderId="15" xfId="0" applyNumberFormat="1" applyFont="1" applyFill="1" applyBorder="1" applyAlignment="1">
      <alignment horizontal="right" vertical="center" wrapText="1"/>
    </xf>
    <xf numFmtId="164" fontId="14" fillId="9" borderId="18" xfId="0" applyNumberFormat="1" applyFont="1" applyFill="1" applyBorder="1" applyAlignment="1">
      <alignment horizontal="right" vertical="center" wrapText="1"/>
    </xf>
    <xf numFmtId="44" fontId="30" fillId="17" borderId="13" xfId="6" applyNumberFormat="1" applyFont="1" applyFill="1" applyBorder="1" applyAlignment="1">
      <alignment horizontal="center" vertical="center" wrapText="1"/>
    </xf>
    <xf numFmtId="44" fontId="30" fillId="17" borderId="15" xfId="6" applyNumberFormat="1" applyFont="1" applyFill="1" applyBorder="1" applyAlignment="1">
      <alignment horizontal="center" vertical="center" wrapText="1"/>
    </xf>
    <xf numFmtId="44" fontId="30" fillId="17" borderId="18" xfId="6" applyNumberFormat="1" applyFont="1" applyFill="1" applyBorder="1" applyAlignment="1">
      <alignment horizontal="center" vertical="center" wrapText="1"/>
    </xf>
    <xf numFmtId="0" fontId="31" fillId="16" borderId="13" xfId="0" applyFont="1" applyFill="1" applyBorder="1" applyAlignment="1">
      <alignment horizontal="center" vertical="center" wrapText="1"/>
    </xf>
    <xf numFmtId="0" fontId="31" fillId="16" borderId="18" xfId="0" applyFont="1" applyFill="1" applyBorder="1" applyAlignment="1">
      <alignment horizontal="center" vertical="center" wrapText="1"/>
    </xf>
    <xf numFmtId="0" fontId="22" fillId="17" borderId="1" xfId="6" applyFont="1" applyFill="1" applyBorder="1" applyAlignment="1">
      <alignment horizontal="center" vertical="center" wrapText="1"/>
    </xf>
    <xf numFmtId="0" fontId="22" fillId="17" borderId="17" xfId="6" applyFont="1" applyFill="1" applyBorder="1" applyAlignment="1">
      <alignment horizontal="center" vertical="center" wrapText="1"/>
    </xf>
    <xf numFmtId="0" fontId="22" fillId="17" borderId="2" xfId="6" applyFont="1" applyFill="1" applyBorder="1" applyAlignment="1">
      <alignment horizontal="center" vertical="center" wrapText="1"/>
    </xf>
    <xf numFmtId="44" fontId="22" fillId="17" borderId="13" xfId="6" applyNumberFormat="1" applyFont="1" applyFill="1" applyBorder="1" applyAlignment="1">
      <alignment horizontal="center" vertical="center" wrapText="1"/>
    </xf>
    <xf numFmtId="9" fontId="22" fillId="17" borderId="17" xfId="6" applyNumberFormat="1" applyFont="1" applyFill="1" applyBorder="1" applyAlignment="1">
      <alignment horizontal="center" vertical="center" wrapText="1"/>
    </xf>
    <xf numFmtId="9" fontId="22" fillId="17" borderId="2" xfId="6" applyNumberFormat="1" applyFont="1" applyFill="1" applyBorder="1" applyAlignment="1">
      <alignment horizontal="center" vertical="center" wrapText="1"/>
    </xf>
    <xf numFmtId="9" fontId="22" fillId="17" borderId="14" xfId="6" applyNumberFormat="1" applyFont="1" applyFill="1" applyBorder="1" applyAlignment="1">
      <alignment horizontal="center" vertical="center" wrapText="1"/>
    </xf>
    <xf numFmtId="9" fontId="22" fillId="17" borderId="0" xfId="6" applyNumberFormat="1" applyFont="1" applyFill="1" applyBorder="1" applyAlignment="1">
      <alignment horizontal="center" vertical="center" wrapText="1"/>
    </xf>
    <xf numFmtId="44" fontId="22" fillId="17" borderId="18" xfId="6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21" fillId="0" borderId="7" xfId="7" applyFont="1" applyAlignment="1">
      <alignment horizontal="center"/>
    </xf>
    <xf numFmtId="0" fontId="0" fillId="13" borderId="0" xfId="0" applyFill="1" applyAlignment="1">
      <alignment horizontal="center" vertical="top" wrapText="1"/>
    </xf>
    <xf numFmtId="0" fontId="0" fillId="13" borderId="9" xfId="0" applyFill="1" applyBorder="1" applyAlignment="1">
      <alignment horizontal="center" vertical="top" wrapText="1"/>
    </xf>
    <xf numFmtId="0" fontId="22" fillId="17" borderId="1" xfId="6" applyFont="1" applyFill="1" applyBorder="1" applyAlignment="1">
      <alignment horizontal="center" vertical="center"/>
    </xf>
    <xf numFmtId="0" fontId="22" fillId="17" borderId="17" xfId="6" applyFont="1" applyFill="1" applyBorder="1" applyAlignment="1">
      <alignment horizontal="center" vertical="center"/>
    </xf>
    <xf numFmtId="0" fontId="22" fillId="17" borderId="2" xfId="6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/>
    </xf>
  </cellXfs>
  <cellStyles count="16">
    <cellStyle name="20% - Ênfase4" xfId="12" builtinId="42"/>
    <cellStyle name="Bom" xfId="8" builtinId="26"/>
    <cellStyle name="Ênfase2" xfId="6" builtinId="33"/>
    <cellStyle name="Estilo 1" xfId="14" xr:uid="{FE3AD78E-A785-4E7B-AF59-A7A1637D7462}"/>
    <cellStyle name="Hiperlink" xfId="1" builtinId="8"/>
    <cellStyle name="Moeda 2" xfId="15" xr:uid="{86A4BA49-E73E-4F81-8EA1-A1D24B48D093}"/>
    <cellStyle name="Neutro" xfId="9" builtinId="28"/>
    <cellStyle name="Normal" xfId="0" builtinId="0"/>
    <cellStyle name="Normal 2" xfId="3" xr:uid="{00000000-0005-0000-0000-000009000000}"/>
    <cellStyle name="Porcentagem" xfId="10" builtinId="5"/>
    <cellStyle name="Porcentagem 2" xfId="5" xr:uid="{00000000-0005-0000-0000-00000B000000}"/>
    <cellStyle name="Porcentagem 3" xfId="4" xr:uid="{00000000-0005-0000-0000-00000C000000}"/>
    <cellStyle name="Ruim" xfId="11" builtinId="27"/>
    <cellStyle name="Título 1" xfId="7" builtinId="16"/>
    <cellStyle name="Vírgula" xfId="13" builtinId="3"/>
    <cellStyle name="Vírgula 2" xfId="2" xr:uid="{00000000-0005-0000-0000-000011000000}"/>
  </cellStyles>
  <dxfs count="24">
    <dxf>
      <font>
        <color rgb="FFFF0000"/>
      </font>
    </dxf>
    <dxf>
      <font>
        <color rgb="FFFF0000"/>
      </font>
    </dxf>
    <dxf>
      <font>
        <color theme="9" tint="-0.2499465926084170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theme="9" tint="-0.24994659260841701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79998168889431442"/>
        </patternFill>
      </fill>
    </dxf>
    <dxf>
      <font>
        <color rgb="FF9C0006"/>
      </font>
    </dxf>
    <dxf>
      <font>
        <color rgb="FFC00000"/>
      </font>
    </dxf>
    <dxf>
      <font>
        <color rgb="FFC00000"/>
      </font>
    </dxf>
    <dxf>
      <fill>
        <patternFill>
          <bgColor theme="8" tint="0.79998168889431442"/>
        </patternFill>
      </fill>
    </dxf>
    <dxf>
      <font>
        <color rgb="FFFF0000"/>
      </font>
    </dxf>
    <dxf>
      <font>
        <color rgb="FFFF0000"/>
      </font>
    </dxf>
    <dxf>
      <font>
        <color theme="9" tint="-0.24994659260841701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79998168889431442"/>
        </patternFill>
      </fill>
    </dxf>
    <dxf>
      <font>
        <color rgb="FF9C0006"/>
      </font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</dxfs>
  <tableStyles count="0" defaultTableStyle="TableStyleMedium2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18" Type="http://schemas.openxmlformats.org/officeDocument/2006/relationships/customXml" Target="../customXml/item10.xml"/><Relationship Id="rId26" Type="http://schemas.openxmlformats.org/officeDocument/2006/relationships/customXml" Target="../customXml/item18.xml"/><Relationship Id="rId3" Type="http://schemas.openxmlformats.org/officeDocument/2006/relationships/theme" Target="theme/theme1.xml"/><Relationship Id="rId21" Type="http://schemas.openxmlformats.org/officeDocument/2006/relationships/customXml" Target="../customXml/item13.xml"/><Relationship Id="rId7" Type="http://schemas.openxmlformats.org/officeDocument/2006/relationships/powerPivotData" Target="model/item.data"/><Relationship Id="rId12" Type="http://schemas.openxmlformats.org/officeDocument/2006/relationships/customXml" Target="../customXml/item4.xml"/><Relationship Id="rId17" Type="http://schemas.openxmlformats.org/officeDocument/2006/relationships/customXml" Target="../customXml/item9.xml"/><Relationship Id="rId25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8.xml"/><Relationship Id="rId20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24" Type="http://schemas.openxmlformats.org/officeDocument/2006/relationships/customXml" Target="../customXml/item16.xml"/><Relationship Id="rId5" Type="http://schemas.openxmlformats.org/officeDocument/2006/relationships/styles" Target="styles.xml"/><Relationship Id="rId15" Type="http://schemas.openxmlformats.org/officeDocument/2006/relationships/customXml" Target="../customXml/item7.xml"/><Relationship Id="rId23" Type="http://schemas.openxmlformats.org/officeDocument/2006/relationships/customXml" Target="../customXml/item15.xml"/><Relationship Id="rId10" Type="http://schemas.openxmlformats.org/officeDocument/2006/relationships/customXml" Target="../customXml/item2.xml"/><Relationship Id="rId19" Type="http://schemas.openxmlformats.org/officeDocument/2006/relationships/customXml" Target="../customXml/item11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Relationship Id="rId22" Type="http://schemas.openxmlformats.org/officeDocument/2006/relationships/customXml" Target="../customXml/item14.xml"/><Relationship Id="rId27" Type="http://schemas.openxmlformats.org/officeDocument/2006/relationships/customXml" Target="../customXml/item1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0</xdr:col>
      <xdr:colOff>304800</xdr:colOff>
      <xdr:row>25</xdr:row>
      <xdr:rowOff>20953</xdr:rowOff>
    </xdr:to>
    <xdr:sp macro="" textlink="">
      <xdr:nvSpPr>
        <xdr:cNvPr id="3" name="AutoShape 3" descr="Álcool Étilico Hidratado 70° 1L TUPI">
          <a:extLst>
            <a:ext uri="{FF2B5EF4-FFF2-40B4-BE49-F238E27FC236}">
              <a16:creationId xmlns:a16="http://schemas.microsoft.com/office/drawing/2014/main" id="{5E677442-A7E7-4146-A7D4-DD07299DDF50}"/>
            </a:ext>
          </a:extLst>
        </xdr:cNvPr>
        <xdr:cNvSpPr>
          <a:spLocks noChangeAspect="1" noChangeArrowheads="1"/>
        </xdr:cNvSpPr>
      </xdr:nvSpPr>
      <xdr:spPr bwMode="auto">
        <a:xfrm>
          <a:off x="0" y="11410950"/>
          <a:ext cx="304800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304800</xdr:colOff>
      <xdr:row>25</xdr:row>
      <xdr:rowOff>20953</xdr:rowOff>
    </xdr:to>
    <xdr:sp macro="" textlink="">
      <xdr:nvSpPr>
        <xdr:cNvPr id="4" name="AutoShape 4" descr="Álcool Étilico Hidratado 70° 1L TUPI">
          <a:extLst>
            <a:ext uri="{FF2B5EF4-FFF2-40B4-BE49-F238E27FC236}">
              <a16:creationId xmlns:a16="http://schemas.microsoft.com/office/drawing/2014/main" id="{4672C05E-3CDA-42C4-92BC-28A071079ED7}"/>
            </a:ext>
          </a:extLst>
        </xdr:cNvPr>
        <xdr:cNvSpPr>
          <a:spLocks noChangeAspect="1" noChangeArrowheads="1"/>
        </xdr:cNvSpPr>
      </xdr:nvSpPr>
      <xdr:spPr bwMode="auto">
        <a:xfrm>
          <a:off x="0" y="11410950"/>
          <a:ext cx="304800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32658</xdr:colOff>
      <xdr:row>0</xdr:row>
      <xdr:rowOff>0</xdr:rowOff>
    </xdr:from>
    <xdr:to>
      <xdr:col>2</xdr:col>
      <xdr:colOff>1428477</xdr:colOff>
      <xdr:row>4</xdr:row>
      <xdr:rowOff>20881</xdr:rowOff>
    </xdr:to>
    <xdr:pic>
      <xdr:nvPicPr>
        <xdr:cNvPr id="7" name="Imagem 6" descr="Jurisprudência">
          <a:extLst>
            <a:ext uri="{FF2B5EF4-FFF2-40B4-BE49-F238E27FC236}">
              <a16:creationId xmlns:a16="http://schemas.microsoft.com/office/drawing/2014/main" id="{87091F75-BC00-451B-B23F-103A2D62D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53" y="0"/>
          <a:ext cx="2169249" cy="897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304800</xdr:colOff>
      <xdr:row>31</xdr:row>
      <xdr:rowOff>397698</xdr:rowOff>
    </xdr:to>
    <xdr:sp macro="" textlink="">
      <xdr:nvSpPr>
        <xdr:cNvPr id="8" name="AutoShape 2" descr="Álcool Étilico Hidratado 70° 1L TUPI">
          <a:extLst>
            <a:ext uri="{FF2B5EF4-FFF2-40B4-BE49-F238E27FC236}">
              <a16:creationId xmlns:a16="http://schemas.microsoft.com/office/drawing/2014/main" id="{7096DB08-71FC-463A-921B-C2607396E09F}"/>
            </a:ext>
          </a:extLst>
        </xdr:cNvPr>
        <xdr:cNvSpPr>
          <a:spLocks noChangeAspect="1" noChangeArrowheads="1"/>
        </xdr:cNvSpPr>
      </xdr:nvSpPr>
      <xdr:spPr bwMode="auto">
        <a:xfrm>
          <a:off x="0" y="43110150"/>
          <a:ext cx="304800" cy="411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304800</xdr:colOff>
      <xdr:row>32</xdr:row>
      <xdr:rowOff>321722</xdr:rowOff>
    </xdr:to>
    <xdr:sp macro="" textlink="">
      <xdr:nvSpPr>
        <xdr:cNvPr id="9" name="AutoShape 3" descr="Álcool Étilico Hidratado 70° 1L TUPI">
          <a:extLst>
            <a:ext uri="{FF2B5EF4-FFF2-40B4-BE49-F238E27FC236}">
              <a16:creationId xmlns:a16="http://schemas.microsoft.com/office/drawing/2014/main" id="{61270E28-C3E9-41CD-83F4-F086A7A43361}"/>
            </a:ext>
          </a:extLst>
        </xdr:cNvPr>
        <xdr:cNvSpPr>
          <a:spLocks noChangeAspect="1" noChangeArrowheads="1"/>
        </xdr:cNvSpPr>
      </xdr:nvSpPr>
      <xdr:spPr bwMode="auto">
        <a:xfrm>
          <a:off x="0" y="43110150"/>
          <a:ext cx="304800" cy="826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304800</xdr:colOff>
      <xdr:row>32</xdr:row>
      <xdr:rowOff>321722</xdr:rowOff>
    </xdr:to>
    <xdr:sp macro="" textlink="">
      <xdr:nvSpPr>
        <xdr:cNvPr id="10" name="AutoShape 4" descr="Álcool Étilico Hidratado 70° 1L TUPI">
          <a:extLst>
            <a:ext uri="{FF2B5EF4-FFF2-40B4-BE49-F238E27FC236}">
              <a16:creationId xmlns:a16="http://schemas.microsoft.com/office/drawing/2014/main" id="{AE3B41CC-B1C5-4A3D-83B2-965A45FADF35}"/>
            </a:ext>
          </a:extLst>
        </xdr:cNvPr>
        <xdr:cNvSpPr>
          <a:spLocks noChangeAspect="1" noChangeArrowheads="1"/>
        </xdr:cNvSpPr>
      </xdr:nvSpPr>
      <xdr:spPr bwMode="auto">
        <a:xfrm>
          <a:off x="0" y="43110150"/>
          <a:ext cx="304800" cy="826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304800</xdr:colOff>
      <xdr:row>31</xdr:row>
      <xdr:rowOff>397698</xdr:rowOff>
    </xdr:to>
    <xdr:sp macro="" textlink="">
      <xdr:nvSpPr>
        <xdr:cNvPr id="11" name="AutoShape 5" descr="Álcool Étilico Hidratado 70° 1L TUPI">
          <a:extLst>
            <a:ext uri="{FF2B5EF4-FFF2-40B4-BE49-F238E27FC236}">
              <a16:creationId xmlns:a16="http://schemas.microsoft.com/office/drawing/2014/main" id="{06AC113F-9D8F-4754-8B37-C5CB10DFA577}"/>
            </a:ext>
          </a:extLst>
        </xdr:cNvPr>
        <xdr:cNvSpPr>
          <a:spLocks noChangeAspect="1" noChangeArrowheads="1"/>
        </xdr:cNvSpPr>
      </xdr:nvSpPr>
      <xdr:spPr bwMode="auto">
        <a:xfrm>
          <a:off x="0" y="43110150"/>
          <a:ext cx="304800" cy="411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1524000</xdr:colOff>
      <xdr:row>31</xdr:row>
      <xdr:rowOff>0</xdr:rowOff>
    </xdr:from>
    <xdr:to>
      <xdr:col>3</xdr:col>
      <xdr:colOff>226359</xdr:colOff>
      <xdr:row>31</xdr:row>
      <xdr:rowOff>403413</xdr:rowOff>
    </xdr:to>
    <xdr:sp macro="" textlink="">
      <xdr:nvSpPr>
        <xdr:cNvPr id="12" name="AutoShape 6" descr="Álcool Étilico Hidratado 70° 1L TUPI">
          <a:extLst>
            <a:ext uri="{FF2B5EF4-FFF2-40B4-BE49-F238E27FC236}">
              <a16:creationId xmlns:a16="http://schemas.microsoft.com/office/drawing/2014/main" id="{7ADD01CD-9CEB-4FA6-9300-489D210D2E50}"/>
            </a:ext>
          </a:extLst>
        </xdr:cNvPr>
        <xdr:cNvSpPr>
          <a:spLocks noChangeAspect="1" noChangeArrowheads="1"/>
        </xdr:cNvSpPr>
      </xdr:nvSpPr>
      <xdr:spPr bwMode="auto">
        <a:xfrm>
          <a:off x="2295525" y="43110150"/>
          <a:ext cx="302559" cy="409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" name="AutoShape 2" descr="Álcool Étilico Hidratado 70° 1L TUPI">
          <a:extLst>
            <a:ext uri="{FF2B5EF4-FFF2-40B4-BE49-F238E27FC236}">
              <a16:creationId xmlns:a16="http://schemas.microsoft.com/office/drawing/2014/main" id="{A30C7399-F9FD-433F-8ABD-DC2702B59B03}"/>
            </a:ext>
          </a:extLst>
        </xdr:cNvPr>
        <xdr:cNvSpPr>
          <a:spLocks noChangeAspect="1" noChangeArrowheads="1"/>
        </xdr:cNvSpPr>
      </xdr:nvSpPr>
      <xdr:spPr bwMode="auto">
        <a:xfrm>
          <a:off x="0" y="35185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" name="AutoShape 3" descr="Álcool Étilico Hidratado 70° 1L TUPI">
          <a:extLst>
            <a:ext uri="{FF2B5EF4-FFF2-40B4-BE49-F238E27FC236}">
              <a16:creationId xmlns:a16="http://schemas.microsoft.com/office/drawing/2014/main" id="{A302C266-BC7F-4D64-BBC1-330BBA4E0093}"/>
            </a:ext>
          </a:extLst>
        </xdr:cNvPr>
        <xdr:cNvSpPr>
          <a:spLocks noChangeAspect="1" noChangeArrowheads="1"/>
        </xdr:cNvSpPr>
      </xdr:nvSpPr>
      <xdr:spPr bwMode="auto">
        <a:xfrm>
          <a:off x="0" y="36042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" name="AutoShape 4" descr="Álcool Étilico Hidratado 70° 1L TUPI">
          <a:extLst>
            <a:ext uri="{FF2B5EF4-FFF2-40B4-BE49-F238E27FC236}">
              <a16:creationId xmlns:a16="http://schemas.microsoft.com/office/drawing/2014/main" id="{E5068D8B-A3CF-48AC-8F2C-7DC4173CB88B}"/>
            </a:ext>
          </a:extLst>
        </xdr:cNvPr>
        <xdr:cNvSpPr>
          <a:spLocks noChangeAspect="1" noChangeArrowheads="1"/>
        </xdr:cNvSpPr>
      </xdr:nvSpPr>
      <xdr:spPr bwMode="auto">
        <a:xfrm>
          <a:off x="0" y="36042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" name="AutoShape 5" descr="Álcool Étilico Hidratado 70° 1L TUPI">
          <a:extLst>
            <a:ext uri="{FF2B5EF4-FFF2-40B4-BE49-F238E27FC236}">
              <a16:creationId xmlns:a16="http://schemas.microsoft.com/office/drawing/2014/main" id="{329ADA54-39A7-438C-BBB8-981A4A313639}"/>
            </a:ext>
          </a:extLst>
        </xdr:cNvPr>
        <xdr:cNvSpPr>
          <a:spLocks noChangeAspect="1" noChangeArrowheads="1"/>
        </xdr:cNvSpPr>
      </xdr:nvSpPr>
      <xdr:spPr bwMode="auto">
        <a:xfrm>
          <a:off x="0" y="35185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18</xdr:col>
      <xdr:colOff>329228</xdr:colOff>
      <xdr:row>22</xdr:row>
      <xdr:rowOff>573741</xdr:rowOff>
    </xdr:from>
    <xdr:to>
      <xdr:col>18</xdr:col>
      <xdr:colOff>778808</xdr:colOff>
      <xdr:row>23</xdr:row>
      <xdr:rowOff>435684</xdr:rowOff>
    </xdr:to>
    <xdr:pic>
      <xdr:nvPicPr>
        <xdr:cNvPr id="49" name="Imagem 29" descr="Estatisticas - ícones de computador grátis">
          <a:extLst>
            <a:ext uri="{FF2B5EF4-FFF2-40B4-BE49-F238E27FC236}">
              <a16:creationId xmlns:a16="http://schemas.microsoft.com/office/drawing/2014/main" id="{0C2B8B52-FBF4-4CC8-9790-C6011632B8D0}"/>
            </a:ext>
            <a:ext uri="{147F2762-F138-4A5C-976F-8EAC2B608ADB}">
              <a16:predDERef xmlns:a16="http://schemas.microsoft.com/office/drawing/2014/main" pred="{329ADA54-39A7-438C-BBB8-981A4A313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85552" y="8350623"/>
          <a:ext cx="44958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219075</xdr:colOff>
      <xdr:row>16</xdr:row>
      <xdr:rowOff>19050</xdr:rowOff>
    </xdr:from>
    <xdr:to>
      <xdr:col>18</xdr:col>
      <xdr:colOff>777240</xdr:colOff>
      <xdr:row>16</xdr:row>
      <xdr:rowOff>510540</xdr:rowOff>
    </xdr:to>
    <xdr:pic>
      <xdr:nvPicPr>
        <xdr:cNvPr id="40" name="Imagem 30" descr="Estatisticas - ícones de computador grátis">
          <a:extLst>
            <a:ext uri="{FF2B5EF4-FFF2-40B4-BE49-F238E27FC236}">
              <a16:creationId xmlns:a16="http://schemas.microsoft.com/office/drawing/2014/main" id="{BA708DA9-5084-4A94-A789-35D3E4B63AD1}"/>
            </a:ext>
            <a:ext uri="{147F2762-F138-4A5C-976F-8EAC2B608ADB}">
              <a16:predDERef xmlns:a16="http://schemas.microsoft.com/office/drawing/2014/main" pred="{0C2B8B52-FBF4-4CC8-9790-C6011632B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01950" y="4495800"/>
          <a:ext cx="56197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352425</xdr:colOff>
      <xdr:row>16</xdr:row>
      <xdr:rowOff>619125</xdr:rowOff>
    </xdr:from>
    <xdr:to>
      <xdr:col>18</xdr:col>
      <xdr:colOff>704850</xdr:colOff>
      <xdr:row>16</xdr:row>
      <xdr:rowOff>742950</xdr:rowOff>
    </xdr:to>
    <xdr:sp macro="" textlink="">
      <xdr:nvSpPr>
        <xdr:cNvPr id="38" name="Seta: para a Esquerda 34">
          <a:extLst>
            <a:ext uri="{FF2B5EF4-FFF2-40B4-BE49-F238E27FC236}">
              <a16:creationId xmlns:a16="http://schemas.microsoft.com/office/drawing/2014/main" id="{B42DB4AF-0C4E-4D6A-ADDC-6DCC7B4CF8AD}"/>
            </a:ext>
            <a:ext uri="{147F2762-F138-4A5C-976F-8EAC2B608ADB}">
              <a16:predDERef xmlns:a16="http://schemas.microsoft.com/office/drawing/2014/main" pred="{BA708DA9-5084-4A94-A789-35D3E4B63AD1}"/>
            </a:ext>
          </a:extLst>
        </xdr:cNvPr>
        <xdr:cNvSpPr/>
      </xdr:nvSpPr>
      <xdr:spPr>
        <a:xfrm rot="10800000">
          <a:off x="15735300" y="5095875"/>
          <a:ext cx="352425" cy="1238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18</xdr:col>
      <xdr:colOff>371475</xdr:colOff>
      <xdr:row>27</xdr:row>
      <xdr:rowOff>438150</xdr:rowOff>
    </xdr:from>
    <xdr:to>
      <xdr:col>18</xdr:col>
      <xdr:colOff>676275</xdr:colOff>
      <xdr:row>27</xdr:row>
      <xdr:rowOff>600075</xdr:rowOff>
    </xdr:to>
    <xdr:sp macro="" textlink="">
      <xdr:nvSpPr>
        <xdr:cNvPr id="20" name="Seta: para a Esquerda 35">
          <a:extLst>
            <a:ext uri="{FF2B5EF4-FFF2-40B4-BE49-F238E27FC236}">
              <a16:creationId xmlns:a16="http://schemas.microsoft.com/office/drawing/2014/main" id="{A0E3230A-6316-4CCC-AB1A-27F9FFD8E6B8}"/>
            </a:ext>
            <a:ext uri="{147F2762-F138-4A5C-976F-8EAC2B608ADB}">
              <a16:predDERef xmlns:a16="http://schemas.microsoft.com/office/drawing/2014/main" pred="{B42DB4AF-0C4E-4D6A-ADDC-6DCC7B4CF8AD}"/>
            </a:ext>
          </a:extLst>
        </xdr:cNvPr>
        <xdr:cNvSpPr/>
      </xdr:nvSpPr>
      <xdr:spPr>
        <a:xfrm rot="10800000">
          <a:off x="15754350" y="12058650"/>
          <a:ext cx="304800" cy="161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18</xdr:col>
      <xdr:colOff>387275</xdr:colOff>
      <xdr:row>23</xdr:row>
      <xdr:rowOff>528469</xdr:rowOff>
    </xdr:from>
    <xdr:to>
      <xdr:col>18</xdr:col>
      <xdr:colOff>726365</xdr:colOff>
      <xdr:row>23</xdr:row>
      <xdr:rowOff>676387</xdr:rowOff>
    </xdr:to>
    <xdr:sp macro="" textlink="">
      <xdr:nvSpPr>
        <xdr:cNvPr id="58" name="Seta para a esquerda 17">
          <a:extLst>
            <a:ext uri="{FF2B5EF4-FFF2-40B4-BE49-F238E27FC236}">
              <a16:creationId xmlns:a16="http://schemas.microsoft.com/office/drawing/2014/main" id="{BD475CF3-A48C-43C0-8563-1D5BEEEB98A1}"/>
            </a:ext>
            <a:ext uri="{147F2762-F138-4A5C-976F-8EAC2B608ADB}">
              <a16:predDERef xmlns:a16="http://schemas.microsoft.com/office/drawing/2014/main" pred="{A0E3230A-6316-4CCC-AB1A-27F9FFD8E6B8}"/>
            </a:ext>
          </a:extLst>
        </xdr:cNvPr>
        <xdr:cNvSpPr/>
      </xdr:nvSpPr>
      <xdr:spPr>
        <a:xfrm rot="10800000">
          <a:off x="16243599" y="8977704"/>
          <a:ext cx="339090" cy="147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pt-BR" sz="1100"/>
        </a:p>
      </xdr:txBody>
    </xdr:sp>
    <xdr:clientData/>
  </xdr:twoCellAnchor>
  <xdr:twoCellAnchor editAs="oneCell">
    <xdr:from>
      <xdr:col>18</xdr:col>
      <xdr:colOff>276225</xdr:colOff>
      <xdr:row>26</xdr:row>
      <xdr:rowOff>628650</xdr:rowOff>
    </xdr:from>
    <xdr:to>
      <xdr:col>18</xdr:col>
      <xdr:colOff>723900</xdr:colOff>
      <xdr:row>27</xdr:row>
      <xdr:rowOff>287655</xdr:rowOff>
    </xdr:to>
    <xdr:pic>
      <xdr:nvPicPr>
        <xdr:cNvPr id="59" name="Imagem 58" descr="Estatisticas - ícones de computador grátis">
          <a:extLst>
            <a:ext uri="{FF2B5EF4-FFF2-40B4-BE49-F238E27FC236}">
              <a16:creationId xmlns:a16="http://schemas.microsoft.com/office/drawing/2014/main" id="{31564D49-6984-4850-94EE-EA7DE0104446}"/>
            </a:ext>
            <a:ext uri="{147F2762-F138-4A5C-976F-8EAC2B608ADB}">
              <a16:predDERef xmlns:a16="http://schemas.microsoft.com/office/drawing/2014/main" pred="{BD475CF3-A48C-43C0-8563-1D5BEEEB9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59100" y="11477625"/>
          <a:ext cx="4476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390525</xdr:colOff>
      <xdr:row>3</xdr:row>
      <xdr:rowOff>257174</xdr:rowOff>
    </xdr:from>
    <xdr:ext cx="1133475" cy="1133475"/>
    <xdr:pic>
      <xdr:nvPicPr>
        <xdr:cNvPr id="3" name="Imagem 2" descr="Primer Manta Líquida 18L Preta Vedacit">
          <a:extLst>
            <a:ext uri="{FF2B5EF4-FFF2-40B4-BE49-F238E27FC236}">
              <a16:creationId xmlns:a16="http://schemas.microsoft.com/office/drawing/2014/main" id="{6F39F6E9-98BC-4E61-8973-37D098141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4591049"/>
          <a:ext cx="11334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7</xdr:col>
      <xdr:colOff>609600</xdr:colOff>
      <xdr:row>2</xdr:row>
      <xdr:rowOff>66674</xdr:rowOff>
    </xdr:from>
    <xdr:to>
      <xdr:col>7</xdr:col>
      <xdr:colOff>1315908</xdr:colOff>
      <xdr:row>2</xdr:row>
      <xdr:rowOff>1638299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ADBC377-C9B0-4CFD-A81F-0B3AFBD75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71549"/>
          <a:ext cx="706308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161925</xdr:colOff>
      <xdr:row>4</xdr:row>
      <xdr:rowOff>28575</xdr:rowOff>
    </xdr:from>
    <xdr:to>
      <xdr:col>7</xdr:col>
      <xdr:colOff>1743075</xdr:colOff>
      <xdr:row>4</xdr:row>
      <xdr:rowOff>1285875</xdr:rowOff>
    </xdr:to>
    <xdr:pic>
      <xdr:nvPicPr>
        <xdr:cNvPr id="5" name="Imagem 4" descr="Impermeabilizante Sika Top 107 Cinza Argamassa Aditivo 18kg">
          <a:extLst>
            <a:ext uri="{FF2B5EF4-FFF2-40B4-BE49-F238E27FC236}">
              <a16:creationId xmlns:a16="http://schemas.microsoft.com/office/drawing/2014/main" id="{85C53E67-855F-4221-9261-2A64096AE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4050" y="5505450"/>
          <a:ext cx="158115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Azul Quente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4A66AC"/>
      </a:accent1>
      <a:accent2>
        <a:srgbClr val="629DD1"/>
      </a:accent2>
      <a:accent3>
        <a:srgbClr val="297FD5"/>
      </a:accent3>
      <a:accent4>
        <a:srgbClr val="7F8FA9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leroymerlin.com.br/primer-manta-vedacit-18l-preta-vedacit_870064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CF1CA-EF69-479D-BD50-9D1C62420BE3}">
  <sheetPr>
    <tabColor theme="4" tint="-0.249977111117893"/>
  </sheetPr>
  <dimension ref="A1:AL58"/>
  <sheetViews>
    <sheetView showGridLines="0" tabSelected="1" topLeftCell="A13" zoomScale="85" zoomScaleNormal="85" workbookViewId="0">
      <selection activeCell="AK15" sqref="AK15"/>
    </sheetView>
  </sheetViews>
  <sheetFormatPr defaultColWidth="9.140625" defaultRowHeight="15" x14ac:dyDescent="0.25"/>
  <cols>
    <col min="1" max="1" width="4.85546875" style="20" customWidth="1"/>
    <col min="2" max="2" width="6.28515625" style="20" customWidth="1"/>
    <col min="3" max="3" width="23.28515625" customWidth="1"/>
    <col min="4" max="4" width="6.42578125" bestFit="1" customWidth="1"/>
    <col min="5" max="5" width="4.7109375" customWidth="1"/>
    <col min="6" max="6" width="25.7109375" style="13" customWidth="1"/>
    <col min="7" max="7" width="11.28515625" style="13" customWidth="1"/>
    <col min="8" max="8" width="22.7109375" style="13" bestFit="1" customWidth="1"/>
    <col min="9" max="9" width="6.7109375" style="13" customWidth="1"/>
    <col min="10" max="10" width="12" style="13" customWidth="1"/>
    <col min="11" max="11" width="11.5703125" style="13" customWidth="1"/>
    <col min="12" max="12" width="11.85546875" customWidth="1"/>
    <col min="13" max="13" width="11.28515625" customWidth="1"/>
    <col min="14" max="14" width="14.28515625" style="60" customWidth="1"/>
    <col min="15" max="15" width="8.85546875" customWidth="1"/>
    <col min="16" max="16" width="24.28515625" customWidth="1"/>
    <col min="17" max="17" width="11.7109375" style="22" customWidth="1"/>
    <col min="18" max="18" width="12.85546875" customWidth="1"/>
    <col min="19" max="19" width="14.140625" customWidth="1"/>
    <col min="20" max="20" width="16.7109375" customWidth="1"/>
    <col min="21" max="21" width="11" customWidth="1"/>
    <col min="22" max="22" width="15.28515625" style="45" customWidth="1"/>
    <col min="23" max="23" width="14.7109375" customWidth="1"/>
    <col min="24" max="24" width="15.28515625" customWidth="1"/>
    <col min="25" max="25" width="24.28515625" customWidth="1"/>
    <col min="26" max="26" width="20.140625" customWidth="1"/>
    <col min="28" max="28" width="3.28515625" customWidth="1"/>
    <col min="36" max="36" width="34.7109375" customWidth="1"/>
  </cols>
  <sheetData>
    <row r="1" spans="1:38" ht="24" thickBot="1" x14ac:dyDescent="0.3">
      <c r="AB1" s="40" t="s">
        <v>0</v>
      </c>
      <c r="AC1" s="40"/>
      <c r="AD1" s="40"/>
      <c r="AE1" s="40"/>
      <c r="AF1" s="29"/>
      <c r="AG1" s="29"/>
      <c r="AH1" s="29"/>
      <c r="AI1" s="29"/>
      <c r="AJ1" s="29"/>
      <c r="AK1" s="29"/>
      <c r="AL1" s="29"/>
    </row>
    <row r="2" spans="1:38" ht="16.5" thickTop="1" thickBot="1" x14ac:dyDescent="0.3"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</row>
    <row r="3" spans="1:38" ht="15.75" thickTop="1" x14ac:dyDescent="0.25">
      <c r="F3"/>
      <c r="G3" s="41"/>
      <c r="AB3" s="34"/>
      <c r="AC3" s="35"/>
      <c r="AD3" s="34"/>
      <c r="AE3" s="34"/>
      <c r="AF3" s="34"/>
      <c r="AG3" s="34"/>
      <c r="AH3" s="49"/>
      <c r="AI3" s="34"/>
      <c r="AJ3" s="34"/>
      <c r="AK3" s="34"/>
      <c r="AL3" s="30"/>
    </row>
    <row r="4" spans="1:38" x14ac:dyDescent="0.25">
      <c r="S4" s="88"/>
      <c r="AB4" s="36" t="s">
        <v>1</v>
      </c>
      <c r="AC4" s="36"/>
      <c r="AD4" s="36"/>
      <c r="AE4" s="36"/>
      <c r="AF4" s="36"/>
      <c r="AG4" s="36"/>
      <c r="AH4" s="37"/>
      <c r="AI4" s="36"/>
      <c r="AJ4" s="34"/>
      <c r="AK4" s="35" t="s">
        <v>2</v>
      </c>
      <c r="AL4" s="30"/>
    </row>
    <row r="5" spans="1:38" x14ac:dyDescent="0.25">
      <c r="P5" s="22"/>
      <c r="AB5" s="34" t="s">
        <v>3</v>
      </c>
      <c r="AC5" s="48" t="s">
        <v>4</v>
      </c>
      <c r="AD5" s="48"/>
      <c r="AE5" s="48"/>
      <c r="AF5" s="48"/>
      <c r="AG5" s="48"/>
      <c r="AH5" s="49"/>
      <c r="AI5" s="48"/>
      <c r="AJ5" s="34"/>
      <c r="AK5" s="38" t="s">
        <v>5</v>
      </c>
      <c r="AL5" s="30"/>
    </row>
    <row r="6" spans="1:38" x14ac:dyDescent="0.25">
      <c r="A6" s="28" t="s">
        <v>6</v>
      </c>
      <c r="B6" s="28"/>
      <c r="AB6" s="34" t="s">
        <v>7</v>
      </c>
      <c r="AC6" s="48" t="s">
        <v>8</v>
      </c>
      <c r="AD6" s="48"/>
      <c r="AE6" s="48"/>
      <c r="AF6" s="48"/>
      <c r="AG6" s="48"/>
      <c r="AH6" s="49"/>
      <c r="AI6" s="48"/>
      <c r="AJ6" s="34"/>
      <c r="AK6" s="38" t="s">
        <v>5</v>
      </c>
      <c r="AL6" s="30"/>
    </row>
    <row r="7" spans="1:38" x14ac:dyDescent="0.25">
      <c r="A7" s="28" t="s">
        <v>9</v>
      </c>
      <c r="B7" s="28"/>
      <c r="N7" s="61"/>
      <c r="AB7" s="34" t="s">
        <v>10</v>
      </c>
      <c r="AC7" s="48" t="s">
        <v>11</v>
      </c>
      <c r="AD7" s="48"/>
      <c r="AE7" s="48"/>
      <c r="AF7" s="48"/>
      <c r="AG7" s="48"/>
      <c r="AH7" s="49"/>
      <c r="AI7" s="48"/>
      <c r="AJ7" s="34"/>
      <c r="AK7" s="38" t="s">
        <v>12</v>
      </c>
      <c r="AL7" s="30"/>
    </row>
    <row r="8" spans="1:38" ht="21.75" customHeight="1" x14ac:dyDescent="0.25">
      <c r="A8" s="164" t="s">
        <v>13</v>
      </c>
      <c r="B8" s="164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AB8" s="34" t="s">
        <v>14</v>
      </c>
      <c r="AC8" s="48" t="s">
        <v>15</v>
      </c>
      <c r="AD8" s="48"/>
      <c r="AE8" s="48"/>
      <c r="AF8" s="48"/>
      <c r="AG8" s="48"/>
      <c r="AH8" s="49"/>
      <c r="AI8" s="48"/>
      <c r="AJ8" s="34"/>
      <c r="AK8" s="38" t="s">
        <v>16</v>
      </c>
      <c r="AL8" s="30"/>
    </row>
    <row r="9" spans="1:38" ht="21.75" customHeight="1" x14ac:dyDescent="0.25">
      <c r="A9" s="82" t="s">
        <v>17</v>
      </c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AB9" s="34" t="s">
        <v>18</v>
      </c>
      <c r="AC9" s="48" t="s">
        <v>19</v>
      </c>
      <c r="AD9" s="48"/>
      <c r="AE9" s="48"/>
      <c r="AF9" s="48"/>
      <c r="AG9" s="48"/>
      <c r="AH9" s="49"/>
      <c r="AI9" s="48"/>
      <c r="AJ9" s="34"/>
      <c r="AK9" s="38" t="s">
        <v>5</v>
      </c>
      <c r="AL9" s="30"/>
    </row>
    <row r="10" spans="1:38" x14ac:dyDescent="0.25">
      <c r="A10" s="82" t="s">
        <v>20</v>
      </c>
      <c r="B10" s="28"/>
      <c r="AB10" s="34" t="s">
        <v>21</v>
      </c>
      <c r="AC10" s="48" t="s">
        <v>22</v>
      </c>
      <c r="AD10" s="48"/>
      <c r="AE10" s="48"/>
      <c r="AF10" s="48"/>
      <c r="AG10" s="48"/>
      <c r="AH10" s="49"/>
      <c r="AI10" s="48"/>
      <c r="AJ10" s="34"/>
      <c r="AK10" s="38" t="s">
        <v>16</v>
      </c>
      <c r="AL10" s="30"/>
    </row>
    <row r="11" spans="1:38" ht="19.5" thickBot="1" x14ac:dyDescent="0.35">
      <c r="A11" s="165" t="s">
        <v>23</v>
      </c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59"/>
      <c r="AB11" s="34" t="s">
        <v>24</v>
      </c>
      <c r="AC11" s="48" t="s">
        <v>25</v>
      </c>
      <c r="AD11" s="48"/>
      <c r="AE11" s="48"/>
      <c r="AF11" s="48"/>
      <c r="AG11" s="48"/>
      <c r="AH11" s="49"/>
      <c r="AI11" s="48"/>
      <c r="AJ11" s="34"/>
      <c r="AK11" s="38" t="s">
        <v>5</v>
      </c>
      <c r="AL11" s="30"/>
    </row>
    <row r="12" spans="1:38" ht="25.15" customHeight="1" thickTop="1" x14ac:dyDescent="0.25">
      <c r="A12" s="24"/>
      <c r="B12" s="24"/>
      <c r="K12" s="52"/>
      <c r="AB12" s="34" t="s">
        <v>26</v>
      </c>
      <c r="AC12" s="48" t="s">
        <v>27</v>
      </c>
      <c r="AD12" s="48"/>
      <c r="AE12" s="48"/>
      <c r="AF12" s="48"/>
      <c r="AG12" s="48"/>
      <c r="AH12" s="49"/>
      <c r="AI12" s="48"/>
      <c r="AJ12" s="34"/>
      <c r="AK12" s="38" t="s">
        <v>5</v>
      </c>
      <c r="AL12" s="30"/>
    </row>
    <row r="13" spans="1:38" ht="23.45" customHeight="1" x14ac:dyDescent="0.25">
      <c r="A13" s="24"/>
      <c r="B13" s="24"/>
      <c r="C13" s="25"/>
      <c r="D13" s="25"/>
      <c r="E13" s="25"/>
      <c r="F13" s="26"/>
      <c r="G13" s="42"/>
      <c r="H13" s="39"/>
      <c r="K13" s="52"/>
      <c r="AB13" s="34" t="s">
        <v>28</v>
      </c>
      <c r="AC13" s="166" t="s">
        <v>29</v>
      </c>
      <c r="AD13" s="166"/>
      <c r="AE13" s="166"/>
      <c r="AF13" s="166"/>
      <c r="AG13" s="166"/>
      <c r="AH13" s="166"/>
      <c r="AI13" s="166"/>
      <c r="AJ13" s="167"/>
      <c r="AK13" s="38" t="s">
        <v>16</v>
      </c>
      <c r="AL13" s="30"/>
    </row>
    <row r="14" spans="1:38" ht="28.15" customHeight="1" x14ac:dyDescent="0.25">
      <c r="A14" s="168" t="s">
        <v>30</v>
      </c>
      <c r="B14" s="169" t="s">
        <v>31</v>
      </c>
      <c r="C14" s="155" t="s">
        <v>32</v>
      </c>
      <c r="D14" s="155" t="s">
        <v>33</v>
      </c>
      <c r="E14" s="156" t="s">
        <v>34</v>
      </c>
      <c r="F14" s="155" t="s">
        <v>35</v>
      </c>
      <c r="G14" s="156" t="s">
        <v>36</v>
      </c>
      <c r="H14" s="155" t="s">
        <v>37</v>
      </c>
      <c r="I14" s="156" t="s">
        <v>38</v>
      </c>
      <c r="J14" s="158" t="s">
        <v>39</v>
      </c>
      <c r="K14" s="158" t="s">
        <v>40</v>
      </c>
      <c r="L14" s="159" t="s">
        <v>41</v>
      </c>
      <c r="M14" s="159" t="s">
        <v>42</v>
      </c>
      <c r="N14" s="159" t="s">
        <v>43</v>
      </c>
      <c r="O14" s="161" t="s">
        <v>44</v>
      </c>
      <c r="P14" s="161"/>
      <c r="Q14" s="158" t="s">
        <v>45</v>
      </c>
      <c r="R14" s="163"/>
      <c r="AB14" s="34" t="s">
        <v>46</v>
      </c>
      <c r="AC14" s="48" t="s">
        <v>47</v>
      </c>
      <c r="AD14" s="48"/>
      <c r="AE14" s="48"/>
      <c r="AF14" s="48"/>
      <c r="AG14" s="48"/>
      <c r="AH14" s="49"/>
      <c r="AI14" s="48"/>
      <c r="AJ14" s="34"/>
      <c r="AK14" s="38" t="s">
        <v>5</v>
      </c>
      <c r="AL14" s="30"/>
    </row>
    <row r="15" spans="1:38" s="6" customFormat="1" ht="28.15" customHeight="1" x14ac:dyDescent="0.25">
      <c r="A15" s="168"/>
      <c r="B15" s="170"/>
      <c r="C15" s="155"/>
      <c r="D15" s="155"/>
      <c r="E15" s="157"/>
      <c r="F15" s="155"/>
      <c r="G15" s="157"/>
      <c r="H15" s="155"/>
      <c r="I15" s="157"/>
      <c r="J15" s="158"/>
      <c r="K15" s="158"/>
      <c r="L15" s="160"/>
      <c r="M15" s="160"/>
      <c r="N15" s="160"/>
      <c r="O15" s="162"/>
      <c r="P15" s="162"/>
      <c r="Q15" s="112" t="s">
        <v>48</v>
      </c>
      <c r="R15" s="111" t="s">
        <v>49</v>
      </c>
      <c r="AB15" s="34" t="s">
        <v>52</v>
      </c>
      <c r="AC15" s="34" t="s">
        <v>53</v>
      </c>
      <c r="AD15" s="34"/>
      <c r="AE15" s="34"/>
      <c r="AF15" s="34"/>
      <c r="AG15" s="34"/>
      <c r="AH15" s="49"/>
      <c r="AI15" s="34"/>
      <c r="AJ15" s="34"/>
      <c r="AK15" s="81" t="s">
        <v>16</v>
      </c>
      <c r="AL15" s="30"/>
    </row>
    <row r="16" spans="1:38" ht="62.45" customHeight="1" x14ac:dyDescent="0.25">
      <c r="A16" s="51"/>
      <c r="B16" s="62"/>
      <c r="C16" s="63"/>
      <c r="D16" s="50"/>
      <c r="E16" s="64"/>
      <c r="F16" s="109" t="s">
        <v>79</v>
      </c>
      <c r="G16" s="23" t="s">
        <v>80</v>
      </c>
      <c r="H16" s="23" t="s">
        <v>56</v>
      </c>
      <c r="I16" s="23" t="s">
        <v>57</v>
      </c>
      <c r="J16" s="27">
        <v>2938.15</v>
      </c>
      <c r="K16" s="44"/>
      <c r="L16" s="117"/>
      <c r="M16" s="118"/>
      <c r="N16" s="73" t="str">
        <f>IF(J16&gt;L$18,"EXCESSIVAMENTE ELEVADO",IF(J16&lt;M$18,"INEXEQUÍVEL","VÁLIDO"))</f>
        <v>VÁLIDO</v>
      </c>
      <c r="O16" s="95">
        <f>J16/K$18</f>
        <v>0.77722379675339148</v>
      </c>
      <c r="P16" s="99" t="s">
        <v>81</v>
      </c>
      <c r="Q16" s="114"/>
      <c r="R16" s="114"/>
      <c r="T16" s="150" t="s">
        <v>50</v>
      </c>
      <c r="U16" s="151"/>
      <c r="V16" s="151"/>
      <c r="W16" s="151"/>
      <c r="X16" s="152"/>
      <c r="Y16" s="153" t="s">
        <v>51</v>
      </c>
      <c r="Z16" s="154"/>
      <c r="AB16" s="139" t="s">
        <v>64</v>
      </c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</row>
    <row r="17" spans="1:38" ht="61.9" customHeight="1" x14ac:dyDescent="0.25">
      <c r="A17" s="51"/>
      <c r="B17" s="62"/>
      <c r="C17" s="63"/>
      <c r="D17" s="50"/>
      <c r="E17" s="64"/>
      <c r="F17" s="109" t="s">
        <v>82</v>
      </c>
      <c r="G17" s="23" t="s">
        <v>80</v>
      </c>
      <c r="H17" s="23" t="s">
        <v>56</v>
      </c>
      <c r="I17" s="23" t="s">
        <v>57</v>
      </c>
      <c r="J17" s="27">
        <v>3017.7</v>
      </c>
      <c r="K17" s="44"/>
      <c r="L17" s="117"/>
      <c r="M17" s="118"/>
      <c r="N17" s="73" t="str">
        <f>IF(J17&gt;L$18,"EXCESSIVAMENTE ELEVADO",IF(J17&lt;M$18,"INEXEQUÍVEL","VÁLIDO"))</f>
        <v>VÁLIDO</v>
      </c>
      <c r="O17" s="95">
        <f>J17/K$18</f>
        <v>0.79826702226322999</v>
      </c>
      <c r="P17" s="99" t="s">
        <v>83</v>
      </c>
      <c r="Q17" s="114"/>
      <c r="R17" s="114"/>
      <c r="T17" s="97" t="s">
        <v>59</v>
      </c>
      <c r="U17" s="97" t="s">
        <v>60</v>
      </c>
      <c r="V17" s="98" t="s">
        <v>61</v>
      </c>
      <c r="W17" s="97" t="s">
        <v>62</v>
      </c>
      <c r="X17" s="97" t="s">
        <v>63</v>
      </c>
      <c r="Y17" s="101">
        <v>0.25</v>
      </c>
      <c r="Z17" s="102">
        <v>0.75</v>
      </c>
      <c r="AB17" s="139" t="s">
        <v>73</v>
      </c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</row>
    <row r="18" spans="1:38" ht="42" customHeight="1" x14ac:dyDescent="0.25">
      <c r="A18" s="51">
        <v>1</v>
      </c>
      <c r="B18" s="62"/>
      <c r="C18" s="87" t="s">
        <v>84</v>
      </c>
      <c r="D18" s="50" t="s">
        <v>66</v>
      </c>
      <c r="E18" s="64">
        <v>12</v>
      </c>
      <c r="F18" s="23" t="s">
        <v>85</v>
      </c>
      <c r="G18" s="23" t="s">
        <v>68</v>
      </c>
      <c r="H18" s="23" t="s">
        <v>69</v>
      </c>
      <c r="I18" s="23"/>
      <c r="J18" s="27">
        <v>3668.07</v>
      </c>
      <c r="K18" s="44">
        <f>AVERAGE(J16:J20)</f>
        <v>3780.3139999999999</v>
      </c>
      <c r="L18" s="117">
        <f>K18*1.25</f>
        <v>4725.3924999999999</v>
      </c>
      <c r="M18" s="118">
        <f>K18*0.75</f>
        <v>2835.2354999999998</v>
      </c>
      <c r="N18" s="73" t="str">
        <f>IF(J18&gt;L$18,"EXCESSIVAMENTE ELEVADO",IF(J18&lt;M$18,"INEXEQUÍVEL","VÁLIDO"))</f>
        <v>VÁLIDO</v>
      </c>
      <c r="O18" s="95">
        <f>J18/K$18</f>
        <v>0.97030828656032286</v>
      </c>
      <c r="P18" s="99" t="s">
        <v>83</v>
      </c>
      <c r="Q18" s="114">
        <f>ROUND(AVERAGE(J16:J19),2)</f>
        <v>3453.04</v>
      </c>
      <c r="R18" s="114">
        <f>Q18*E18</f>
        <v>41436.479999999996</v>
      </c>
      <c r="T18" s="89">
        <f>AVERAGE(J16:J19)</f>
        <v>3453.0425</v>
      </c>
      <c r="U18" s="90">
        <f>_xlfn.STDEV.S(J16:J19)</f>
        <v>589.18143008612458</v>
      </c>
      <c r="V18" s="91">
        <f>(U18/T18)*100</f>
        <v>17.062675309849926</v>
      </c>
      <c r="W18" s="92" t="str">
        <f>IF(V18&gt;25,"Mediana","Média")</f>
        <v>Média</v>
      </c>
      <c r="X18" s="89">
        <f>MIN(K22:K24)</f>
        <v>1922.8052</v>
      </c>
      <c r="Y18" s="93" t="s">
        <v>86</v>
      </c>
      <c r="Z18" s="94" t="s">
        <v>87</v>
      </c>
      <c r="AB18" s="77"/>
      <c r="AC18" s="77"/>
      <c r="AD18" s="77"/>
      <c r="AE18" s="77"/>
      <c r="AF18" s="77"/>
      <c r="AG18" s="77"/>
      <c r="AH18" s="78"/>
      <c r="AI18" s="77"/>
      <c r="AJ18" s="77"/>
      <c r="AK18" s="77"/>
      <c r="AL18" s="79"/>
    </row>
    <row r="19" spans="1:38" ht="42" customHeight="1" x14ac:dyDescent="0.25">
      <c r="A19" s="51"/>
      <c r="B19" s="62"/>
      <c r="C19" s="142"/>
      <c r="D19" s="50"/>
      <c r="E19" s="64"/>
      <c r="F19" s="23" t="s">
        <v>74</v>
      </c>
      <c r="G19" s="54" t="s">
        <v>75</v>
      </c>
      <c r="H19" s="23" t="s">
        <v>76</v>
      </c>
      <c r="I19" s="125" t="s">
        <v>77</v>
      </c>
      <c r="J19" s="55">
        <v>4188.25</v>
      </c>
      <c r="K19" s="44"/>
      <c r="L19" s="117"/>
      <c r="M19" s="118"/>
      <c r="N19" s="73" t="str">
        <f>IF(J19&gt;L$18,"EXCESSIVAMENTE ELEVADO",IF(J19&lt;M$18,"INEXEQUÍVEL","VÁLIDO"))</f>
        <v>VÁLIDO</v>
      </c>
      <c r="O19" s="110">
        <f>(J19-K18)/K18</f>
        <v>0.10791061271629822</v>
      </c>
      <c r="P19" s="100" t="s">
        <v>88</v>
      </c>
      <c r="Q19" s="114"/>
      <c r="R19" s="114"/>
      <c r="T19" s="22"/>
      <c r="AB19" s="77"/>
      <c r="AC19" s="77"/>
      <c r="AD19" s="77"/>
      <c r="AE19" s="77"/>
      <c r="AF19" s="77"/>
      <c r="AG19" s="77"/>
      <c r="AH19" s="78"/>
      <c r="AI19" s="77"/>
      <c r="AJ19" s="77"/>
      <c r="AK19" s="77"/>
      <c r="AL19" s="79"/>
    </row>
    <row r="20" spans="1:38" s="20" customFormat="1" ht="66" customHeight="1" x14ac:dyDescent="0.25">
      <c r="A20" s="51"/>
      <c r="B20" s="62"/>
      <c r="C20" s="142"/>
      <c r="D20" s="50"/>
      <c r="E20" s="64"/>
      <c r="F20" s="129" t="s">
        <v>89</v>
      </c>
      <c r="G20" s="54" t="s">
        <v>75</v>
      </c>
      <c r="H20" s="54" t="s">
        <v>76</v>
      </c>
      <c r="I20" s="130" t="s">
        <v>77</v>
      </c>
      <c r="J20" s="55">
        <v>5089.3999999999996</v>
      </c>
      <c r="K20" s="44"/>
      <c r="L20" s="117"/>
      <c r="M20" s="118"/>
      <c r="N20" s="73" t="str">
        <f>IF(J20&gt;L$18,"EXCESSIVAMENTE ELEVADO",IF(J20&lt;M$18,"INEXEQUÍVEL","VÁLIDO"))</f>
        <v>EXCESSIVAMENTE ELEVADO</v>
      </c>
      <c r="O20" s="131">
        <f>(J20-K18)/K18</f>
        <v>0.34629028170675763</v>
      </c>
      <c r="P20" s="132" t="s">
        <v>83</v>
      </c>
      <c r="Q20" s="114"/>
      <c r="R20" s="114"/>
      <c r="V20" s="46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80"/>
    </row>
    <row r="21" spans="1:38" s="20" customFormat="1" ht="21.75" customHeight="1" x14ac:dyDescent="0.25">
      <c r="A21" s="126"/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65"/>
      <c r="V21" s="46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80"/>
    </row>
    <row r="22" spans="1:38" s="20" customFormat="1" ht="52.9" customHeight="1" x14ac:dyDescent="0.25">
      <c r="A22" s="51"/>
      <c r="B22" s="51"/>
      <c r="C22" s="63"/>
      <c r="D22" s="50"/>
      <c r="E22" s="64"/>
      <c r="F22" s="133" t="s">
        <v>54</v>
      </c>
      <c r="G22" s="53" t="s">
        <v>55</v>
      </c>
      <c r="H22" s="53" t="s">
        <v>56</v>
      </c>
      <c r="I22" s="53" t="s">
        <v>57</v>
      </c>
      <c r="J22" s="56">
        <v>1773.58</v>
      </c>
      <c r="K22" s="44"/>
      <c r="L22" s="117"/>
      <c r="M22" s="118"/>
      <c r="N22" s="136" t="str">
        <f>IF(J22&gt;L$23,"EXCESSIVAMENTE ELEVADO",IF(J22&lt;M$23,"INEXEQUÍVEL","VÁLIDO"))</f>
        <v>VÁLIDO</v>
      </c>
      <c r="O22" s="110">
        <f>J22/K$23</f>
        <v>0.92239193029018218</v>
      </c>
      <c r="P22" s="100" t="s">
        <v>58</v>
      </c>
      <c r="Q22" s="113"/>
      <c r="R22" s="114"/>
      <c r="T22" s="150" t="s">
        <v>50</v>
      </c>
      <c r="U22" s="151"/>
      <c r="V22" s="151"/>
      <c r="W22" s="151"/>
      <c r="X22" s="152"/>
      <c r="Y22" s="153" t="s">
        <v>51</v>
      </c>
      <c r="Z22" s="154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80"/>
    </row>
    <row r="23" spans="1:38" ht="38.25" x14ac:dyDescent="0.25">
      <c r="A23" s="51">
        <v>2</v>
      </c>
      <c r="B23" s="51"/>
      <c r="C23" s="87" t="s">
        <v>65</v>
      </c>
      <c r="D23" s="57" t="s">
        <v>66</v>
      </c>
      <c r="E23" s="64">
        <v>18</v>
      </c>
      <c r="F23" s="23" t="s">
        <v>67</v>
      </c>
      <c r="G23" s="23" t="s">
        <v>68</v>
      </c>
      <c r="H23" s="23" t="s">
        <v>69</v>
      </c>
      <c r="I23" s="53"/>
      <c r="J23" s="56">
        <f>((130.81*4.95)*1.6)*2</f>
        <v>2072.0304000000001</v>
      </c>
      <c r="K23" s="44">
        <f>AVERAGE(J22:J23)</f>
        <v>1922.8052</v>
      </c>
      <c r="L23" s="117">
        <f>K23*1.25</f>
        <v>2403.5065</v>
      </c>
      <c r="M23" s="118">
        <f>K23*0.75</f>
        <v>1442.1039000000001</v>
      </c>
      <c r="N23" s="116" t="str">
        <f>IF(J23&gt;L$23,"EXCESSIVAMENTE ELEVADO",IF(J23&lt;M$23,"INEXEQUÍVEL","VÁLIDO"))</f>
        <v>VÁLIDO</v>
      </c>
      <c r="O23" s="95">
        <f>(J23-K23)/K$23</f>
        <v>7.7608069709817762E-2</v>
      </c>
      <c r="P23" s="99" t="s">
        <v>70</v>
      </c>
      <c r="Q23" s="114">
        <f>ROUND(AVERAGE(J22,J23,J24),2)</f>
        <v>2176.44</v>
      </c>
      <c r="R23" s="114">
        <f>Q23*E23</f>
        <v>39175.919999999998</v>
      </c>
      <c r="T23" s="97" t="s">
        <v>59</v>
      </c>
      <c r="U23" s="97" t="s">
        <v>60</v>
      </c>
      <c r="V23" s="98" t="s">
        <v>61</v>
      </c>
      <c r="W23" s="97" t="s">
        <v>62</v>
      </c>
      <c r="X23" s="97" t="s">
        <v>63</v>
      </c>
      <c r="Y23" s="101">
        <v>0.25</v>
      </c>
      <c r="Z23" s="102">
        <v>0.75</v>
      </c>
    </row>
    <row r="24" spans="1:38" ht="61.9" customHeight="1" thickBot="1" x14ac:dyDescent="0.3">
      <c r="A24" s="51"/>
      <c r="B24" s="51"/>
      <c r="C24" s="87"/>
      <c r="D24" s="50"/>
      <c r="E24" s="64"/>
      <c r="F24" s="23" t="s">
        <v>74</v>
      </c>
      <c r="G24" s="23" t="s">
        <v>75</v>
      </c>
      <c r="H24" s="23" t="s">
        <v>76</v>
      </c>
      <c r="I24" s="125" t="s">
        <v>77</v>
      </c>
      <c r="J24" s="27">
        <v>2683.7</v>
      </c>
      <c r="K24" s="44"/>
      <c r="L24" s="117"/>
      <c r="M24" s="118"/>
      <c r="N24" s="116" t="str">
        <f>IF(J24&gt;L$23,"EXCESSIVAMENTE ELEVADO",IF(J24&lt;M$23,"INEXEQUÍVEL","VÁLIDO"))</f>
        <v>EXCESSIVAMENTE ELEVADO</v>
      </c>
      <c r="O24" s="95">
        <f>(J24-K23)/K$23</f>
        <v>0.39572120982406317</v>
      </c>
      <c r="P24" s="99" t="s">
        <v>78</v>
      </c>
      <c r="Q24" s="114"/>
      <c r="R24" s="114"/>
      <c r="T24" s="66">
        <f>AVERAGE(J22,J23,J24)</f>
        <v>2176.4367999999999</v>
      </c>
      <c r="U24" s="67">
        <f>_xlfn.STDEV.S(J22,J23,J24)</f>
        <v>463.95595251135489</v>
      </c>
      <c r="V24" s="68">
        <f>(U24/T24)*100</f>
        <v>21.317226050917487</v>
      </c>
      <c r="W24" s="69" t="str">
        <f>IF(V24&gt;25,"Mediana","Média")</f>
        <v>Média</v>
      </c>
      <c r="X24" s="70">
        <f>MIN(J22:J24)</f>
        <v>1773.58</v>
      </c>
      <c r="Y24" s="71" t="s">
        <v>71</v>
      </c>
      <c r="Z24" s="72" t="s">
        <v>72</v>
      </c>
    </row>
    <row r="25" spans="1:38" s="20" customFormat="1" ht="21.75" customHeight="1" x14ac:dyDescent="0.25">
      <c r="A25" s="143"/>
      <c r="B25" s="144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28"/>
      <c r="V25" s="46"/>
    </row>
    <row r="26" spans="1:38" ht="61.15" customHeight="1" x14ac:dyDescent="0.25">
      <c r="A26" s="51"/>
      <c r="B26" s="62"/>
      <c r="C26" s="63"/>
      <c r="D26" s="50"/>
      <c r="E26" s="64"/>
      <c r="F26" s="133" t="s">
        <v>90</v>
      </c>
      <c r="G26" s="53" t="s">
        <v>80</v>
      </c>
      <c r="H26" s="53" t="s">
        <v>76</v>
      </c>
      <c r="I26" s="134" t="s">
        <v>77</v>
      </c>
      <c r="J26" s="56">
        <v>6817.67</v>
      </c>
      <c r="K26" s="44"/>
      <c r="L26" s="117"/>
      <c r="M26" s="118"/>
      <c r="N26" s="135" t="str">
        <f>IF(J26&gt;L$28,"EXCESSIVAMENTE ELEVADO",IF(J26&lt;M$28,"INEXEQUÍVEL","VÁLIDO"))</f>
        <v>VÁLIDO</v>
      </c>
      <c r="O26" s="110">
        <f>J26/K$28</f>
        <v>0.79981074843760691</v>
      </c>
      <c r="P26" s="100" t="s">
        <v>91</v>
      </c>
      <c r="Q26" s="115"/>
      <c r="R26" s="114"/>
      <c r="T26" s="145" t="s">
        <v>50</v>
      </c>
      <c r="U26" s="145"/>
      <c r="V26" s="145"/>
      <c r="W26" s="145"/>
      <c r="X26" s="145"/>
      <c r="Y26" s="146" t="s">
        <v>51</v>
      </c>
      <c r="Z26" s="146"/>
    </row>
    <row r="27" spans="1:38" ht="61.15" customHeight="1" x14ac:dyDescent="0.25">
      <c r="A27" s="51"/>
      <c r="B27" s="62"/>
      <c r="C27" s="63"/>
      <c r="D27" s="50"/>
      <c r="E27" s="64"/>
      <c r="F27" s="109" t="s">
        <v>92</v>
      </c>
      <c r="G27" s="23" t="s">
        <v>80</v>
      </c>
      <c r="H27" s="23" t="s">
        <v>56</v>
      </c>
      <c r="I27" s="23" t="s">
        <v>57</v>
      </c>
      <c r="J27" s="27">
        <v>7675.6</v>
      </c>
      <c r="K27" s="96"/>
      <c r="L27" s="119"/>
      <c r="M27" s="119"/>
      <c r="N27" s="85" t="str">
        <f t="shared" ref="N27:N30" si="0">IF(J27&gt;L$28,"EXCESSIVAMENTE ELEVADO",IF(J27&lt;M$28,"INEXEQUÍVEL","VÁLIDO"))</f>
        <v>VÁLIDO</v>
      </c>
      <c r="O27" s="95">
        <f>J27/K$28</f>
        <v>0.90045827690511515</v>
      </c>
      <c r="P27" s="100" t="s">
        <v>93</v>
      </c>
      <c r="Q27" s="115"/>
      <c r="R27" s="114"/>
      <c r="T27" s="97" t="s">
        <v>59</v>
      </c>
      <c r="U27" s="97" t="s">
        <v>60</v>
      </c>
      <c r="V27" s="98" t="s">
        <v>61</v>
      </c>
      <c r="W27" s="97" t="s">
        <v>62</v>
      </c>
      <c r="X27" s="97" t="s">
        <v>63</v>
      </c>
      <c r="Y27" s="101">
        <v>0.25</v>
      </c>
      <c r="Z27" s="102">
        <v>0.75</v>
      </c>
    </row>
    <row r="28" spans="1:38" ht="47.45" customHeight="1" x14ac:dyDescent="0.25">
      <c r="A28" s="51">
        <v>3</v>
      </c>
      <c r="B28" s="62"/>
      <c r="C28" s="76" t="s">
        <v>94</v>
      </c>
      <c r="D28" s="74" t="s">
        <v>66</v>
      </c>
      <c r="E28" s="75">
        <v>12</v>
      </c>
      <c r="F28" s="23" t="s">
        <v>95</v>
      </c>
      <c r="G28" s="53" t="s">
        <v>68</v>
      </c>
      <c r="H28" s="23" t="s">
        <v>69</v>
      </c>
      <c r="I28" s="23"/>
      <c r="J28" s="27">
        <f>(779*4.95)+(623*4.95)*1.6</f>
        <v>8790.2099999999991</v>
      </c>
      <c r="K28" s="121">
        <f>AVERAGE(J26:J30)</f>
        <v>8524.1040000000012</v>
      </c>
      <c r="L28" s="122">
        <f>K28*1.25</f>
        <v>10655.130000000001</v>
      </c>
      <c r="M28" s="122">
        <f>K28*0.75</f>
        <v>6393.0780000000013</v>
      </c>
      <c r="N28" s="85" t="str">
        <f t="shared" si="0"/>
        <v>VÁLIDO</v>
      </c>
      <c r="O28" s="95">
        <f>(J28-K$28)/K$28</f>
        <v>3.121806115927233E-2</v>
      </c>
      <c r="P28" s="100" t="s">
        <v>96</v>
      </c>
      <c r="Q28" s="123">
        <f>ROUND(AVERAGE(J26:J30),)</f>
        <v>8524</v>
      </c>
      <c r="R28" s="124">
        <f>Q28*E28</f>
        <v>102288</v>
      </c>
      <c r="T28" s="89">
        <f>AVERAGE(J26:J30)</f>
        <v>8524.1040000000012</v>
      </c>
      <c r="U28" s="90">
        <f>_xlfn.STDEV.S(J26:J30)</f>
        <v>1278.8493246391388</v>
      </c>
      <c r="V28" s="91">
        <f>(U28/T28)*100</f>
        <v>15.002741926179439</v>
      </c>
      <c r="W28" s="92" t="str">
        <f>IF(V28&gt;25,"Mediana","Média")</f>
        <v>Média</v>
      </c>
      <c r="X28" s="89">
        <f>MIN(J16:J20)</f>
        <v>2938.15</v>
      </c>
      <c r="Y28" s="93" t="s">
        <v>86</v>
      </c>
      <c r="Z28" s="94" t="s">
        <v>87</v>
      </c>
    </row>
    <row r="29" spans="1:38" ht="41.45" customHeight="1" x14ac:dyDescent="0.25">
      <c r="A29" s="51"/>
      <c r="B29" s="62"/>
      <c r="C29" s="63"/>
      <c r="D29" s="50"/>
      <c r="E29" s="64"/>
      <c r="F29" s="133" t="s">
        <v>97</v>
      </c>
      <c r="G29" s="23" t="s">
        <v>80</v>
      </c>
      <c r="H29" s="23" t="s">
        <v>76</v>
      </c>
      <c r="I29" s="125" t="s">
        <v>77</v>
      </c>
      <c r="J29" s="27">
        <f>4668.52*2</f>
        <v>9337.0400000000009</v>
      </c>
      <c r="K29" s="44"/>
      <c r="L29" s="119"/>
      <c r="M29" s="120"/>
      <c r="N29" s="85" t="str">
        <f t="shared" si="0"/>
        <v>VÁLIDO</v>
      </c>
      <c r="O29" s="95">
        <f>(J29-K$28)/K$28</f>
        <v>9.5369085126131681E-2</v>
      </c>
      <c r="P29" s="100" t="s">
        <v>96</v>
      </c>
      <c r="Q29" s="115"/>
      <c r="R29" s="114"/>
      <c r="T29" s="103"/>
      <c r="U29" s="104"/>
      <c r="V29" s="105"/>
      <c r="W29" s="106"/>
      <c r="X29" s="103"/>
      <c r="Y29" s="107"/>
      <c r="Z29" s="108"/>
    </row>
    <row r="30" spans="1:38" ht="61.15" customHeight="1" x14ac:dyDescent="0.25">
      <c r="A30" s="51"/>
      <c r="B30" s="62"/>
      <c r="C30" s="63"/>
      <c r="D30" s="50"/>
      <c r="E30" s="64"/>
      <c r="F30" s="109" t="s">
        <v>98</v>
      </c>
      <c r="G30" s="23" t="s">
        <v>80</v>
      </c>
      <c r="H30" s="23" t="s">
        <v>56</v>
      </c>
      <c r="I30" s="23" t="s">
        <v>57</v>
      </c>
      <c r="J30" s="27">
        <v>10000</v>
      </c>
      <c r="K30" s="44"/>
      <c r="L30" s="117"/>
      <c r="M30" s="118"/>
      <c r="N30" s="85" t="str">
        <f t="shared" si="0"/>
        <v>VÁLIDO</v>
      </c>
      <c r="O30" s="95">
        <f>(J30-K$28)/K$28</f>
        <v>0.17314382837187328</v>
      </c>
      <c r="P30" s="100" t="s">
        <v>96</v>
      </c>
      <c r="Q30" s="115"/>
      <c r="R30" s="114"/>
    </row>
    <row r="31" spans="1:38" s="20" customFormat="1" ht="21.75" customHeight="1" x14ac:dyDescent="0.25">
      <c r="A31" s="147" t="s">
        <v>116</v>
      </c>
      <c r="B31" s="148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9"/>
      <c r="Q31" s="137"/>
      <c r="R31" s="65">
        <f>SUM(R23+R18+R28)</f>
        <v>182900.4</v>
      </c>
      <c r="V31" s="46"/>
    </row>
    <row r="32" spans="1:38" s="20" customFormat="1" ht="39" customHeight="1" x14ac:dyDescent="0.25">
      <c r="A32" s="31"/>
      <c r="B32" s="31"/>
      <c r="C32" s="31"/>
      <c r="D32" s="31"/>
      <c r="E32" s="31"/>
      <c r="F32" s="31"/>
      <c r="G32" s="43"/>
      <c r="H32" s="43"/>
      <c r="I32" s="31"/>
      <c r="J32" s="31"/>
      <c r="K32" s="31"/>
      <c r="L32" s="31"/>
      <c r="M32" s="31"/>
      <c r="N32" s="31"/>
      <c r="O32" s="31"/>
      <c r="P32" s="31"/>
      <c r="Q32" s="47"/>
      <c r="R32" s="32"/>
      <c r="V32" s="46"/>
    </row>
    <row r="33" spans="1:23" s="20" customFormat="1" ht="88.15" customHeight="1" x14ac:dyDescent="0.25">
      <c r="A33" s="141" t="s">
        <v>117</v>
      </c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V33" s="86"/>
      <c r="W33" s="13"/>
    </row>
    <row r="34" spans="1:23" ht="15" customHeight="1" x14ac:dyDescent="0.25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4"/>
    </row>
    <row r="35" spans="1:23" ht="15" customHeight="1" x14ac:dyDescent="0.25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4"/>
    </row>
    <row r="36" spans="1:23" ht="15" customHeight="1" x14ac:dyDescent="0.25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4"/>
    </row>
    <row r="37" spans="1:23" ht="121.15" customHeight="1" x14ac:dyDescent="0.25">
      <c r="A37" s="138"/>
      <c r="B37" s="138"/>
      <c r="C37" s="138"/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</row>
    <row r="38" spans="1:23" ht="56.45" customHeight="1" x14ac:dyDescent="0.25">
      <c r="A38" s="138"/>
      <c r="B38" s="138"/>
      <c r="C38" s="138"/>
      <c r="D38" s="138"/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</row>
    <row r="39" spans="1:23" ht="56.45" customHeight="1" x14ac:dyDescent="0.25">
      <c r="A39" s="138"/>
      <c r="B39" s="138"/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</row>
    <row r="40" spans="1:23" ht="15" customHeight="1" x14ac:dyDescent="0.25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4"/>
    </row>
    <row r="41" spans="1:23" ht="18.75" x14ac:dyDescent="0.25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4"/>
    </row>
    <row r="42" spans="1:23" ht="51.6" customHeight="1" x14ac:dyDescent="0.25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4"/>
    </row>
    <row r="43" spans="1:23" x14ac:dyDescent="0.25">
      <c r="R43" s="22"/>
    </row>
    <row r="44" spans="1:23" x14ac:dyDescent="0.25">
      <c r="R44" s="22"/>
    </row>
    <row r="45" spans="1:23" x14ac:dyDescent="0.25">
      <c r="R45" s="22"/>
    </row>
    <row r="46" spans="1:23" ht="15" customHeight="1" x14ac:dyDescent="0.25">
      <c r="R46" s="22"/>
    </row>
    <row r="58" spans="3:38" s="20" customFormat="1" ht="58.15" customHeight="1" x14ac:dyDescent="0.25">
      <c r="C58"/>
      <c r="D58"/>
      <c r="E58"/>
      <c r="F58" s="13"/>
      <c r="G58" s="13"/>
      <c r="H58" s="13"/>
      <c r="I58" s="13"/>
      <c r="J58" s="13"/>
      <c r="K58" s="13"/>
      <c r="L58"/>
      <c r="M58"/>
      <c r="N58" s="60"/>
      <c r="O58"/>
      <c r="P58"/>
      <c r="Q58" s="22"/>
      <c r="R58"/>
      <c r="S58"/>
      <c r="T58"/>
      <c r="U58"/>
      <c r="V58" s="45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</row>
  </sheetData>
  <mergeCells count="35">
    <mergeCell ref="A8:Q8"/>
    <mergeCell ref="A11:Q11"/>
    <mergeCell ref="AC13:AJ13"/>
    <mergeCell ref="A14:A15"/>
    <mergeCell ref="B14:B15"/>
    <mergeCell ref="C14:C15"/>
    <mergeCell ref="D14:D15"/>
    <mergeCell ref="E14:E15"/>
    <mergeCell ref="F14:F15"/>
    <mergeCell ref="G14:G15"/>
    <mergeCell ref="AB16:AL16"/>
    <mergeCell ref="H14:H15"/>
    <mergeCell ref="I14:I15"/>
    <mergeCell ref="J14:J15"/>
    <mergeCell ref="K14:K15"/>
    <mergeCell ref="L14:L15"/>
    <mergeCell ref="M14:M15"/>
    <mergeCell ref="N14:N15"/>
    <mergeCell ref="O14:P15"/>
    <mergeCell ref="Q14:R14"/>
    <mergeCell ref="T16:X16"/>
    <mergeCell ref="Y16:Z16"/>
    <mergeCell ref="A37:R37"/>
    <mergeCell ref="A38:R38"/>
    <mergeCell ref="A39:R39"/>
    <mergeCell ref="AB17:AL17"/>
    <mergeCell ref="AB20:AK20"/>
    <mergeCell ref="A33:R33"/>
    <mergeCell ref="C19:C20"/>
    <mergeCell ref="A25:Q25"/>
    <mergeCell ref="T26:X26"/>
    <mergeCell ref="Y26:Z26"/>
    <mergeCell ref="A31:P31"/>
    <mergeCell ref="T22:X22"/>
    <mergeCell ref="Y22:Z22"/>
  </mergeCells>
  <conditionalFormatting sqref="N26:N30 N22:N24">
    <cfRule type="cellIs" dxfId="23" priority="190" operator="lessThan">
      <formula>"K$25"</formula>
    </cfRule>
    <cfRule type="cellIs" dxfId="22" priority="192" operator="greaterThan">
      <formula>"J$25"</formula>
    </cfRule>
  </conditionalFormatting>
  <conditionalFormatting sqref="N16:N20">
    <cfRule type="containsText" dxfId="21" priority="7634" operator="containsText" text="Excessivamente elevado">
      <formula>NOT(ISERROR(SEARCH("Excessivamente elevado",N16)))</formula>
    </cfRule>
    <cfRule type="cellIs" dxfId="20" priority="7635" operator="lessThan">
      <formula>"K$25"</formula>
    </cfRule>
    <cfRule type="cellIs" dxfId="19" priority="7636" operator="greaterThan">
      <formula>"J&amp;25"</formula>
    </cfRule>
    <cfRule type="cellIs" dxfId="18" priority="7637" operator="greaterThan">
      <formula>"J$25"</formula>
    </cfRule>
    <cfRule type="containsText" priority="7638" operator="containsText" text="Excessivamente elevado">
      <formula>NOT(ISERROR(SEARCH("Excessivamente elevado",N16)))</formula>
    </cfRule>
    <cfRule type="containsText" dxfId="17" priority="7639" operator="containsText" text="Válido">
      <formula>NOT(ISERROR(SEARCH("Válido",N16)))</formula>
    </cfRule>
    <cfRule type="containsText" dxfId="16" priority="7640" operator="containsText" text="Inexequível">
      <formula>NOT(ISERROR(SEARCH("Inexequível",N16)))</formula>
    </cfRule>
    <cfRule type="aboveAverage" dxfId="15" priority="7641" aboveAverage="0"/>
  </conditionalFormatting>
  <conditionalFormatting sqref="N26:N30 N22:N24">
    <cfRule type="cellIs" dxfId="14" priority="191" operator="greaterThan">
      <formula>"J&amp;25"</formula>
    </cfRule>
  </conditionalFormatting>
  <conditionalFormatting sqref="N26:N30 N6:P7 N10:P10 N12:P13 O43:P58 N59:P1048576 N14:N15 N22:N24 N16:P21">
    <cfRule type="containsText" dxfId="13" priority="189" operator="containsText" text="Excessivamente elevado">
      <formula>NOT(ISERROR(SEARCH("Excessivamente elevado",N6)))</formula>
    </cfRule>
  </conditionalFormatting>
  <conditionalFormatting sqref="N26:N30">
    <cfRule type="containsText" dxfId="12" priority="175" operator="containsText" text="Excessivamente elevado">
      <formula>NOT(ISERROR(SEARCH("Excessivamente elevado",N26)))</formula>
    </cfRule>
    <cfRule type="cellIs" dxfId="11" priority="176" operator="lessThan">
      <formula>"K$25"</formula>
    </cfRule>
    <cfRule type="cellIs" dxfId="10" priority="177" operator="greaterThan">
      <formula>"J&amp;25"</formula>
    </cfRule>
    <cfRule type="cellIs" dxfId="9" priority="178" operator="greaterThan">
      <formula>"J$25"</formula>
    </cfRule>
    <cfRule type="containsText" priority="7630" operator="containsText" text="Excessivamente elevado">
      <formula>NOT(ISERROR(SEARCH("Excessivamente elevado",N26)))</formula>
    </cfRule>
    <cfRule type="containsText" dxfId="8" priority="7631" operator="containsText" text="Válido">
      <formula>NOT(ISERROR(SEARCH("Válido",N26)))</formula>
    </cfRule>
    <cfRule type="containsText" dxfId="7" priority="7632" operator="containsText" text="Inexequível">
      <formula>NOT(ISERROR(SEARCH("Inexequível",N26)))</formula>
    </cfRule>
    <cfRule type="aboveAverage" dxfId="6" priority="7633" aboveAverage="0"/>
  </conditionalFormatting>
  <conditionalFormatting sqref="N25:P25">
    <cfRule type="containsText" dxfId="5" priority="30" operator="containsText" text="Excessivamente elevado">
      <formula>NOT(ISERROR(SEARCH("Excessivamente elevado",N25)))</formula>
    </cfRule>
  </conditionalFormatting>
  <conditionalFormatting sqref="N32:P32">
    <cfRule type="containsText" dxfId="4" priority="29" operator="containsText" text="Excessivamente elevado">
      <formula>NOT(ISERROR(SEARCH("Excessivamente elevado",N32)))</formula>
    </cfRule>
  </conditionalFormatting>
  <conditionalFormatting sqref="O14">
    <cfRule type="containsText" dxfId="3" priority="188" operator="containsText" text="Excessivamente elevado">
      <formula>NOT(ISERROR(SEARCH("Excessivamente elevado",O14)))</formula>
    </cfRule>
  </conditionalFormatting>
  <conditionalFormatting sqref="N22:N24">
    <cfRule type="containsText" priority="7664" operator="containsText" text="Excessivamente elevado">
      <formula>NOT(ISERROR(SEARCH("Excessivamente elevado",N22)))</formula>
    </cfRule>
    <cfRule type="containsText" dxfId="2" priority="7665" operator="containsText" text="Válido">
      <formula>NOT(ISERROR(SEARCH("Válido",N22)))</formula>
    </cfRule>
    <cfRule type="containsText" dxfId="1" priority="7666" operator="containsText" text="Inexequível">
      <formula>NOT(ISERROR(SEARCH("Inexequível",N22)))</formula>
    </cfRule>
    <cfRule type="aboveAverage" dxfId="0" priority="7667" aboveAverage="0"/>
  </conditionalFormatting>
  <pageMargins left="0.7" right="0.7" top="0.75" bottom="0.75" header="0.3" footer="0.3"/>
  <pageSetup paperSize="9" scale="65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10">
    <tabColor rgb="FF00B0F0"/>
  </sheetPr>
  <dimension ref="A1:I6"/>
  <sheetViews>
    <sheetView showGridLines="0" workbookViewId="0">
      <pane ySplit="2" topLeftCell="A3" activePane="bottomLeft" state="frozen"/>
      <selection pane="bottomLeft" sqref="A1:H1"/>
    </sheetView>
  </sheetViews>
  <sheetFormatPr defaultRowHeight="15" x14ac:dyDescent="0.25"/>
  <cols>
    <col min="3" max="3" width="44.28515625" customWidth="1"/>
    <col min="6" max="6" width="10" bestFit="1" customWidth="1"/>
    <col min="7" max="7" width="13.28515625" bestFit="1" customWidth="1"/>
    <col min="8" max="8" width="29" customWidth="1"/>
    <col min="9" max="9" width="255.7109375" hidden="1" customWidth="1"/>
  </cols>
  <sheetData>
    <row r="1" spans="1:9" ht="41.25" customHeight="1" x14ac:dyDescent="0.25">
      <c r="A1" s="171" t="s">
        <v>99</v>
      </c>
      <c r="B1" s="172"/>
      <c r="C1" s="172"/>
      <c r="D1" s="172"/>
      <c r="E1" s="172"/>
      <c r="F1" s="172"/>
      <c r="G1" s="172"/>
      <c r="H1" s="172"/>
    </row>
    <row r="2" spans="1:9" s="6" customFormat="1" ht="30" x14ac:dyDescent="0.25">
      <c r="A2" s="9" t="s">
        <v>30</v>
      </c>
      <c r="B2" s="9" t="s">
        <v>100</v>
      </c>
      <c r="C2" s="11" t="s">
        <v>101</v>
      </c>
      <c r="D2" s="10" t="s">
        <v>102</v>
      </c>
      <c r="E2" s="10" t="s">
        <v>103</v>
      </c>
      <c r="F2" s="12" t="s">
        <v>39</v>
      </c>
      <c r="G2" s="12" t="s">
        <v>104</v>
      </c>
      <c r="H2" s="9" t="s">
        <v>105</v>
      </c>
      <c r="I2" s="2" t="s">
        <v>106</v>
      </c>
    </row>
    <row r="3" spans="1:9" ht="135" x14ac:dyDescent="0.25">
      <c r="A3" s="8">
        <v>122</v>
      </c>
      <c r="B3" s="7">
        <v>4016</v>
      </c>
      <c r="C3" s="21" t="s">
        <v>107</v>
      </c>
      <c r="D3" s="18" t="s">
        <v>108</v>
      </c>
      <c r="E3" s="5">
        <v>20</v>
      </c>
      <c r="F3" s="16">
        <v>27.49</v>
      </c>
      <c r="G3" s="14">
        <f>F3*E3</f>
        <v>549.79999999999995</v>
      </c>
      <c r="H3" s="4"/>
      <c r="I3" s="3"/>
    </row>
    <row r="4" spans="1:9" ht="120" x14ac:dyDescent="0.25">
      <c r="A4" s="8">
        <v>123</v>
      </c>
      <c r="B4" s="7"/>
      <c r="C4" s="21" t="s">
        <v>109</v>
      </c>
      <c r="D4" s="18" t="s">
        <v>110</v>
      </c>
      <c r="E4" s="1">
        <v>1</v>
      </c>
      <c r="F4" s="16">
        <v>194.93</v>
      </c>
      <c r="G4" s="15">
        <f>F4*E4</f>
        <v>194.93</v>
      </c>
      <c r="H4" s="19"/>
      <c r="I4" s="3" t="s">
        <v>111</v>
      </c>
    </row>
    <row r="5" spans="1:9" ht="105" x14ac:dyDescent="0.25">
      <c r="A5" s="8">
        <v>124</v>
      </c>
      <c r="B5" s="7"/>
      <c r="C5" s="21" t="s">
        <v>112</v>
      </c>
      <c r="D5" s="18" t="s">
        <v>113</v>
      </c>
      <c r="E5" s="1">
        <v>2</v>
      </c>
      <c r="F5" s="16">
        <v>116.59</v>
      </c>
      <c r="G5" s="15">
        <f>F5*E5</f>
        <v>233.18</v>
      </c>
      <c r="H5" s="19"/>
      <c r="I5" s="3" t="s">
        <v>114</v>
      </c>
    </row>
    <row r="6" spans="1:9" x14ac:dyDescent="0.25">
      <c r="C6" s="173" t="s">
        <v>115</v>
      </c>
      <c r="D6" s="173"/>
      <c r="E6" s="173"/>
      <c r="F6" s="173"/>
      <c r="G6" s="17">
        <f>SUM(G3:G5)</f>
        <v>977.91000000000008</v>
      </c>
    </row>
  </sheetData>
  <mergeCells count="2">
    <mergeCell ref="A1:H1"/>
    <mergeCell ref="C6:F6"/>
  </mergeCells>
  <hyperlinks>
    <hyperlink ref="I4" r:id="rId1" xr:uid="{00000000-0004-0000-0100-000000000000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 2 0 2 4 - 0 2 - 0 8 T 0 9 : 1 7 : 3 7 . 5 8 2 5 9 8 8 - 0 3 : 0 0 < / L a s t P r o c e s s e d T i m e > < / D a t a M o d e l i n g S a n d b o x . S e r i a l i z e d S a n d b o x E r r o r C a c h e > ] ] > < / C u s t o m C o n t e n t > < / G e m i n i > 
</file>

<file path=customXml/item1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1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 A t i v i d a d e s   A b r   2 0 2 3 _ 1 c 0 e 6 a 6 c - 5 3 a 4 - 4 5 1 b - 9 5 1 9 - d 4 e d a e 1 e c d e 6 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 1 2 6 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O r d e r " > < C u s t o m C o n t e n t > < ! [ C D A T A [ A t i v i d a d e s   A b r   2 0 2 3 _ 1 c 0 e 6 a 6 c - 5 3 a 4 - 4 5 1 b - 9 5 1 9 - d 4 e d a e 1 e c d e 6 , A t i v i d a d e s   A g o s t o   2 0 2 3 _ f 7 8 3 8 0 d 8 - 4 f c a - 4 5 8 0 - b e a f - c 8 b 6 8 c 6 4 d 8 9 2 , A t i v i d a d e s   d e z e m b r o   2 0 2 3 _ 1 d a 4 b b 4 0 - 1 a 4 a - 4 d 6 6 - 9 3 1 3 - 3 9 2 5 f 1 a 4 1 7 5 4 , A t i v i d a d e s   F e v   2 0 2 3 _ 3 9 a a d a 2 8 - 3 6 9 1 - 4 e c 0 - 8 7 5 2 - 2 b 4 0 a b 7 8 3 1 0 5 , A t i v i d a d e s   j a n e i r o   2 0 2 3 _ 9 9 9 f c b 0 e - e 3 b 9 - 4 e 4 c - a e b b - 3 a 6 f 6 7 8 0 6 d 0 a , A t i v i d a d e s   J u l h o   2 0 2 3 _ 5 b b 1 8 a d 5 - c b b 0 - 4 d 1 3 - 9 f d a - 4 1 2 e 1 2 7 d 1 c 1 6 , A t i v i d a d e s   J u n h o   2 0 2 3 _ b 9 6 d 4 6 7 c - 1 8 e d - 4 6 3 f - b 6 a e - f 4 f 6 5 9 9 9 1 a 4 f , A t i v i d a d e s   M a i o   2 0 2 3 _ 2 6 a 0 5 b a c - 4 0 7 7 - 4 4 d 5 - 9 4 6 a - 8 3 5 0 7 a 1 2 b a b 2 , A t i v i d a d e s   M a r   2 0 2 3   2 _ 4 5 a 8 f 8 9 d - 6 c 3 e - 4 0 8 b - 8 d 0 2 - d 6 7 5 1 5 1 b 9 9 b 4 , A t i v i d a d e s   n o v e m b r o   2 0 2 3   2 _ c 7 5 c a 5 7 b - 1 3 0 9 - 4 6 e c - b 9 0 c - 4 3 b 7 d 8 e a a a e 4 , A t i v i d a d e s   o u t u b r o   2 0 2 3 _ 5 4 e b 9 8 3 9 - f 3 3 a - 4 f e 8 - b e 5 7 - 7 3 c 2 b 2 9 7 e 1 0 a , A t i v i d a d e s   s e t e m b r o   2 0 2 3 _ a 5 4 f c c e 6 - e c 1 7 - 4 b 6 8 - a 5 b 4 - 4 c 8 a 9 7 3 8 d 9 6 5 , P l a n i l h a 2 _ 8 9 1 9 e 2 8 f - a e 5 e - 4 f b b - b 9 6 3 - f 9 d b 0 3 e 5 8 f 5 f , P l a n o   t r a b a l h o _ 2 f 2 1 e 2 2 e - 7 1 d 3 - 4 b 7 7 - 8 4 0 b - 0 7 8 e 9 4 a 4 9 7 8 9 ] ] > < / C u s t o m C o n t e n t > < / G e m i n i > 
</file>

<file path=customXml/item1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5 0 ] ] > < / C u s t o m C o n t e n t > < / G e m i n i > 
</file>

<file path=customXml/item1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G e m i n i   x m l n s = " h t t p : / / g e m i n i / p i v o t c u s t o m i z a t i o n / C l i e n t W i n d o w X M L " > < C u s t o m C o n t e n t > < ! [ C D A T A [ A t i v i d a d e s   A b r   2 0 2 3 _ 1 c 0 e 6 a 6 c - 5 3 a 4 - 4 5 1 b - 9 5 1 9 - d 4 e d a e 1 e c d e 6 ] ] >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46B65A122B1EA4396ED60EA1B858177" ma:contentTypeVersion="8" ma:contentTypeDescription="Crie um novo documento." ma:contentTypeScope="" ma:versionID="dcf6f166244e9f375accece2eee53b7b">
  <xsd:schema xmlns:xsd="http://www.w3.org/2001/XMLSchema" xmlns:xs="http://www.w3.org/2001/XMLSchema" xmlns:p="http://schemas.microsoft.com/office/2006/metadata/properties" xmlns:ns2="d24f8861-b641-4a7d-8939-db33b24aee54" targetNamespace="http://schemas.microsoft.com/office/2006/metadata/properties" ma:root="true" ma:fieldsID="6e36d08d4eee9729c7c257bb3f2c4c93" ns2:_="">
    <xsd:import namespace="d24f8861-b641-4a7d-8939-db33b24aee5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4f8861-b641-4a7d-8939-db33b24aee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 A t i v i d a d e s   A b r   2 0 2 3 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 A t i v i d a d e s   A b r   2 0 2 3 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 A t i v i d a d e s   A b r   2 0 2 3 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 A t i v i d a d e s   A b r   2 0 2 3 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 C o l u m n s \ F 1 < / K e y > < / D i a g r a m O b j e c t K e y > < D i a g r a m O b j e c t K e y > < K e y > C o l u m n s \ F 2 < / K e y > < / D i a g r a m O b j e c t K e y > < D i a g r a m O b j e c t K e y > < K e y > C o l u m n s \ F 3 < / K e y > < / D i a g r a m O b j e c t K e y > < D i a g r a m O b j e c t K e y > < K e y > C o l u m n s \ F 4 < / K e y > < / D i a g r a m O b j e c t K e y > < D i a g r a m O b j e c t K e y > < K e y > C o l u m n s \ F 5 < / K e y > < / D i a g r a m O b j e c t K e y > < D i a g r a m O b j e c t K e y > < K e y > C o l u m n s \ F 6 < / K e y > < / D i a g r a m O b j e c t K e y > < D i a g r a m O b j e c t K e y > < K e y > C o l u m n s \ F 7 < / K e y > < / D i a g r a m O b j e c t K e y > < D i a g r a m O b j e c t K e y > < K e y > C o l u m n s \ F 8 < / K e y > < / D i a g r a m O b j e c t K e y > < D i a g r a m O b j e c t K e y > < K e y > C o l u m n s \ F 9 < / K e y > < / D i a g r a m O b j e c t K e y > < D i a g r a m O b j e c t K e y > < K e y > C o l u m n s \ F 1 0 < / K e y > < / D i a g r a m O b j e c t K e y > < D i a g r a m O b j e c t K e y > < K e y > C o l u m n s \ F 1 1 < / K e y > < / D i a g r a m O b j e c t K e y > < D i a g r a m O b j e c t K e y > < K e y > C o l u m n s \ F 1 2 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A t i v i d a d e s   A b r   2 0 2 3 _ 1 c 0 e 6 a 6 c - 5 3 a 4 - 4 5 1 b - 9 5 1 9 - d 4 e d a e 1 e c d e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 F 1 < / s t r i n g > < / k e y > < v a l u e > < i n t > 6 2 < / i n t > < / v a l u e > < / i t e m > < i t e m > < k e y > < s t r i n g > F 2 < / s t r i n g > < / k e y > < v a l u e > < i n t > 6 2 < / i n t > < / v a l u e > < / i t e m > < i t e m > < k e y > < s t r i n g > F 3 < / s t r i n g > < / k e y > < v a l u e > < i n t > 6 2 < / i n t > < / v a l u e > < / i t e m > < i t e m > < k e y > < s t r i n g > F 4 < / s t r i n g > < / k e y > < v a l u e > < i n t > 6 2 < / i n t > < / v a l u e > < / i t e m > < i t e m > < k e y > < s t r i n g > F 5 < / s t r i n g > < / k e y > < v a l u e > < i n t > 6 2 < / i n t > < / v a l u e > < / i t e m > < i t e m > < k e y > < s t r i n g > F 6 < / s t r i n g > < / k e y > < v a l u e > < i n t > 6 2 < / i n t > < / v a l u e > < / i t e m > < i t e m > < k e y > < s t r i n g > F 7 < / s t r i n g > < / k e y > < v a l u e > < i n t > 6 2 < / i n t > < / v a l u e > < / i t e m > < i t e m > < k e y > < s t r i n g > F 8 < / s t r i n g > < / k e y > < v a l u e > < i n t > 6 2 < / i n t > < / v a l u e > < / i t e m > < i t e m > < k e y > < s t r i n g > F 9 < / s t r i n g > < / k e y > < v a l u e > < i n t > 6 2 < / i n t > < / v a l u e > < / i t e m > < i t e m > < k e y > < s t r i n g > F 1 0 < / s t r i n g > < / k e y > < v a l u e > < i n t > 7 2 < / i n t > < / v a l u e > < / i t e m > < i t e m > < k e y > < s t r i n g > F 1 1 < / s t r i n g > < / k e y > < v a l u e > < i n t > 7 2 < / i n t > < / v a l u e > < / i t e m > < i t e m > < k e y > < s t r i n g > F 1 2 < / s t r i n g > < / k e y > < v a l u e > < i n t > 7 2 < / i n t > < / v a l u e > < / i t e m > < / C o l u m n W i d t h s > < C o l u m n D i s p l a y I n d e x > < i t e m > < k e y > < s t r i n g > F 1 < / s t r i n g > < / k e y > < v a l u e > < i n t > 0 < / i n t > < / v a l u e > < / i t e m > < i t e m > < k e y > < s t r i n g > F 2 < / s t r i n g > < / k e y > < v a l u e > < i n t > 1 < / i n t > < / v a l u e > < / i t e m > < i t e m > < k e y > < s t r i n g > F 3 < / s t r i n g > < / k e y > < v a l u e > < i n t > 2 < / i n t > < / v a l u e > < / i t e m > < i t e m > < k e y > < s t r i n g > F 4 < / s t r i n g > < / k e y > < v a l u e > < i n t > 3 < / i n t > < / v a l u e > < / i t e m > < i t e m > < k e y > < s t r i n g > F 5 < / s t r i n g > < / k e y > < v a l u e > < i n t > 4 < / i n t > < / v a l u e > < / i t e m > < i t e m > < k e y > < s t r i n g > F 6 < / s t r i n g > < / k e y > < v a l u e > < i n t > 5 < / i n t > < / v a l u e > < / i t e m > < i t e m > < k e y > < s t r i n g > F 7 < / s t r i n g > < / k e y > < v a l u e > < i n t > 6 < / i n t > < / v a l u e > < / i t e m > < i t e m > < k e y > < s t r i n g > F 8 < / s t r i n g > < / k e y > < v a l u e > < i n t > 7 < / i n t > < / v a l u e > < / i t e m > < i t e m > < k e y > < s t r i n g > F 9 < / s t r i n g > < / k e y > < v a l u e > < i n t > 8 < / i n t > < / v a l u e > < / i t e m > < i t e m > < k e y > < s t r i n g > F 1 0 < / s t r i n g > < / k e y > < v a l u e > < i n t > 9 < / i n t > < / v a l u e > < / i t e m > < i t e m > < k e y > < s t r i n g > F 1 1 < / s t r i n g > < / k e y > < v a l u e > < i n t > 1 0 < / i n t > < / v a l u e > < / i t e m > < i t e m > < k e y > < s t r i n g > F 1 2 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7DFD9B57-50E1-43FF-B9BF-269573F31D61}">
  <ds:schemaRefs>
    <ds:schemaRef ds:uri="http://gemini/pivotcustomization/FormulaBarState"/>
  </ds:schemaRefs>
</ds:datastoreItem>
</file>

<file path=customXml/itemProps10.xml><?xml version="1.0" encoding="utf-8"?>
<ds:datastoreItem xmlns:ds="http://schemas.openxmlformats.org/officeDocument/2006/customXml" ds:itemID="{27778447-C6C8-4CF0-8F86-27B998983308}">
  <ds:schemaRefs>
    <ds:schemaRef ds:uri="http://gemini/pivotcustomization/ErrorCache"/>
  </ds:schemaRefs>
</ds:datastoreItem>
</file>

<file path=customXml/itemProps11.xml><?xml version="1.0" encoding="utf-8"?>
<ds:datastoreItem xmlns:ds="http://schemas.openxmlformats.org/officeDocument/2006/customXml" ds:itemID="{5C5DFE1F-081A-413B-A4B7-33A52117BAAB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12.xml><?xml version="1.0" encoding="utf-8"?>
<ds:datastoreItem xmlns:ds="http://schemas.openxmlformats.org/officeDocument/2006/customXml" ds:itemID="{65C06249-160D-46BD-A492-B3EC5A92DFE6}">
  <ds:schemaRefs>
    <ds:schemaRef ds:uri="http://gemini/pivotcustomization/ManualCalcMode"/>
  </ds:schemaRefs>
</ds:datastoreItem>
</file>

<file path=customXml/itemProps13.xml><?xml version="1.0" encoding="utf-8"?>
<ds:datastoreItem xmlns:ds="http://schemas.openxmlformats.org/officeDocument/2006/customXml" ds:itemID="{033130B2-A874-4FEA-B07F-7A72C5CF29D7}">
  <ds:schemaRefs>
    <ds:schemaRef ds:uri="http://gemini/pivotcustomization/MeasureGridState"/>
  </ds:schemaRefs>
</ds:datastoreItem>
</file>

<file path=customXml/itemProps14.xml><?xml version="1.0" encoding="utf-8"?>
<ds:datastoreItem xmlns:ds="http://schemas.openxmlformats.org/officeDocument/2006/customXml" ds:itemID="{6963AE3F-3761-40B7-A28C-9C52767E1548}">
  <ds:schemaRefs>
    <ds:schemaRef ds:uri="http://gemini/pivotcustomization/ShowHidden"/>
  </ds:schemaRefs>
</ds:datastoreItem>
</file>

<file path=customXml/itemProps15.xml><?xml version="1.0" encoding="utf-8"?>
<ds:datastoreItem xmlns:ds="http://schemas.openxmlformats.org/officeDocument/2006/customXml" ds:itemID="{26AC1050-1AB4-4210-8794-DC9CD49A18BF}">
  <ds:schemaRefs>
    <ds:schemaRef ds:uri="http://gemini/pivotcustomization/SandboxNonEmpty"/>
  </ds:schemaRefs>
</ds:datastoreItem>
</file>

<file path=customXml/itemProps16.xml><?xml version="1.0" encoding="utf-8"?>
<ds:datastoreItem xmlns:ds="http://schemas.openxmlformats.org/officeDocument/2006/customXml" ds:itemID="{B6397B72-97FE-444B-AA99-15A267936DA6}">
  <ds:schemaRefs>
    <ds:schemaRef ds:uri="http://gemini/pivotcustomization/TableOrder"/>
  </ds:schemaRefs>
</ds:datastoreItem>
</file>

<file path=customXml/itemProps17.xml><?xml version="1.0" encoding="utf-8"?>
<ds:datastoreItem xmlns:ds="http://schemas.openxmlformats.org/officeDocument/2006/customXml" ds:itemID="{3AB4E3DF-B640-46DE-8ADA-BE2F0A1B6419}">
  <ds:schemaRefs>
    <ds:schemaRef ds:uri="http://gemini/pivotcustomization/RelationshipAutoDetectionEnabled"/>
  </ds:schemaRefs>
</ds:datastoreItem>
</file>

<file path=customXml/itemProps18.xml><?xml version="1.0" encoding="utf-8"?>
<ds:datastoreItem xmlns:ds="http://schemas.openxmlformats.org/officeDocument/2006/customXml" ds:itemID="{DDE283ED-38E0-4D36-8E5A-7DEB7FA05069}">
  <ds:schemaRefs>
    <ds:schemaRef ds:uri="http://gemini/pivotcustomization/PowerPivotVersion"/>
  </ds:schemaRefs>
</ds:datastoreItem>
</file>

<file path=customXml/itemProps19.xml><?xml version="1.0" encoding="utf-8"?>
<ds:datastoreItem xmlns:ds="http://schemas.openxmlformats.org/officeDocument/2006/customXml" ds:itemID="{CAD62A78-BBD8-4FCA-93E9-73A2CC211B38}">
  <ds:schemaRefs>
    <ds:schemaRef ds:uri="http://gemini/pivotcustomization/IsSandboxEmbedded"/>
  </ds:schemaRefs>
</ds:datastoreItem>
</file>

<file path=customXml/itemProps2.xml><?xml version="1.0" encoding="utf-8"?>
<ds:datastoreItem xmlns:ds="http://schemas.openxmlformats.org/officeDocument/2006/customXml" ds:itemID="{B264410E-408F-4D15-B886-B6358C86039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EA46831-9F05-4230-86EF-35B704F7B609}">
  <ds:schemaRefs>
    <ds:schemaRef ds:uri="http://gemini/pivotcustomization/ClientWindowXML"/>
  </ds:schemaRefs>
</ds:datastoreItem>
</file>

<file path=customXml/itemProps4.xml><?xml version="1.0" encoding="utf-8"?>
<ds:datastoreItem xmlns:ds="http://schemas.openxmlformats.org/officeDocument/2006/customXml" ds:itemID="{6890C89E-0678-4F1E-8D98-9C33FD3276A5}">
  <ds:schemaRefs>
    <ds:schemaRef ds:uri="http://gemini/pivotcustomization/LinkedTableUpdateMode"/>
  </ds:schemaRefs>
</ds:datastoreItem>
</file>

<file path=customXml/itemProps5.xml><?xml version="1.0" encoding="utf-8"?>
<ds:datastoreItem xmlns:ds="http://schemas.openxmlformats.org/officeDocument/2006/customXml" ds:itemID="{86B0A5DB-A326-4CDF-AB3C-BAA6AF37B3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4f8861-b641-4a7d-8939-db33b24aee5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6.xml><?xml version="1.0" encoding="utf-8"?>
<ds:datastoreItem xmlns:ds="http://schemas.openxmlformats.org/officeDocument/2006/customXml" ds:itemID="{22EB9C8B-273B-47F1-A09A-0135F01C579D}">
  <ds:schemaRefs>
    <ds:schemaRef ds:uri="http://gemini/pivotcustomization/TableWidget"/>
  </ds:schemaRefs>
</ds:datastoreItem>
</file>

<file path=customXml/itemProps7.xml><?xml version="1.0" encoding="utf-8"?>
<ds:datastoreItem xmlns:ds="http://schemas.openxmlformats.org/officeDocument/2006/customXml" ds:itemID="{5112725B-781F-47DE-965C-3729D30F9855}">
  <ds:schemaRefs>
    <ds:schemaRef ds:uri="http://gemini/pivotcustomization/ShowImplicitMeasures"/>
  </ds:schemaRefs>
</ds:datastoreItem>
</file>

<file path=customXml/itemProps8.xml><?xml version="1.0" encoding="utf-8"?>
<ds:datastoreItem xmlns:ds="http://schemas.openxmlformats.org/officeDocument/2006/customXml" ds:itemID="{692F2CA3-D547-4BBC-946C-BDA52EB09958}">
  <ds:schemaRefs>
    <ds:schemaRef ds:uri="http://gemini/pivotcustomization/Diagrams"/>
  </ds:schemaRefs>
</ds:datastoreItem>
</file>

<file path=customXml/itemProps9.xml><?xml version="1.0" encoding="utf-8"?>
<ds:datastoreItem xmlns:ds="http://schemas.openxmlformats.org/officeDocument/2006/customXml" ds:itemID="{894CA6B3-6EB6-44EE-8B10-14ACA5208B41}">
  <ds:schemaRefs>
    <ds:schemaRef ds:uri="http://gemini/pivotcustomization/TableXML_Atividades Abr 2023_1c0e6a6c-53a4-451b-9519-d4edae1ecde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Liçenças softwares</vt:lpstr>
      <vt:lpstr>GRUPO - 19</vt:lpstr>
      <vt:lpstr>'Liçenças softwares'!_Hlk16782509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Dhyonatas Lopes de Macedo</dc:creator>
  <cp:keywords/>
  <dc:description/>
  <cp:lastModifiedBy>Walter Rodrigues Ferreira</cp:lastModifiedBy>
  <cp:revision/>
  <dcterms:created xsi:type="dcterms:W3CDTF">2020-01-27T17:52:42Z</dcterms:created>
  <dcterms:modified xsi:type="dcterms:W3CDTF">2024-04-30T13:35:45Z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0x010100B46B65A122B1EA4396ED60EA1B858177</vt:lpwstr>
  </property>
</Properties>
</file>