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codeName="EstaPastaDeTrabalho"/>
  <mc:AlternateContent xmlns:mc="http://schemas.openxmlformats.org/markup-compatibility/2006">
    <mc:Choice Requires="x15">
      <x15ac:absPath xmlns:x15ac="http://schemas.microsoft.com/office/spreadsheetml/2010/11/ac" url="W:\SUCOP\SECOMP\1. INSTRUÇÃO DE PROCESSOS\2024\Licitações\0002287-26.2023.4.90.8000 Aquisição de capachos e pallets\Pesquisa de preços\"/>
    </mc:Choice>
  </mc:AlternateContent>
  <xr:revisionPtr revIDLastSave="0" documentId="13_ncr:1_{A3756D8C-72BF-4830-9077-173E1B19308E}" xr6:coauthVersionLast="47" xr6:coauthVersionMax="47" xr10:uidLastSave="{00000000-0000-0000-0000-000000000000}"/>
  <bookViews>
    <workbookView xWindow="-120" yWindow="-120" windowWidth="29040" windowHeight="15720" tabRatio="845" xr2:uid="{00000000-000D-0000-FFFF-FFFF00000000}"/>
  </bookViews>
  <sheets>
    <sheet name="LOTE 01 - CAPACHOS" sheetId="100" r:id="rId1"/>
    <sheet name="LOTE 02 - CAPACHOS PERSONAL." sheetId="94" r:id="rId2"/>
    <sheet name="ITEM 31 - PALLETS" sheetId="101" r:id="rId3"/>
    <sheet name="Resumo" sheetId="102" r:id="rId4"/>
    <sheet name="GRUPO - 19" sheetId="54" state="hidden" r:id="rId5"/>
  </sheets>
  <definedNames>
    <definedName name="_xlnm._FilterDatabase" localSheetId="2" hidden="1">'ITEM 31 - PALLETS'!#REF!</definedName>
    <definedName name="_xlnm._FilterDatabase" localSheetId="0" hidden="1">'LOTE 01 - CAPACHOS'!#REF!</definedName>
    <definedName name="_xlnm._FilterDatabase" localSheetId="1" hidden="1">'LOTE 02 - CAPACHOS PERSONAL.'!#REF!</definedName>
    <definedName name="_Hlk16782509" localSheetId="2">'ITEM 31 - PALLETS'!$L$6</definedName>
    <definedName name="_Hlk16782509" localSheetId="0">'LOTE 01 - CAPACHOS'!$O$6</definedName>
    <definedName name="_Hlk16782509" localSheetId="1">'LOTE 02 - CAPACHOS PERSONAL.'!$O$6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0" i="100" l="1"/>
  <c r="R19" i="100"/>
  <c r="R17" i="100"/>
  <c r="R18" i="100"/>
  <c r="R16" i="100"/>
  <c r="H249" i="100" l="1"/>
  <c r="G301" i="100" l="1"/>
  <c r="G294" i="100"/>
  <c r="H16" i="94"/>
  <c r="U59" i="94" l="1"/>
  <c r="W53" i="94"/>
  <c r="G95" i="94" l="1"/>
  <c r="F88" i="94"/>
  <c r="X20" i="101" l="1"/>
  <c r="K16" i="101"/>
  <c r="U20" i="101"/>
  <c r="T20" i="101"/>
  <c r="Q16" i="101"/>
  <c r="R16" i="101" l="1"/>
  <c r="H51" i="94" l="1"/>
  <c r="H42" i="94"/>
  <c r="M43" i="94" s="1"/>
  <c r="H34" i="94"/>
  <c r="M35" i="94" s="1"/>
  <c r="H25" i="94"/>
  <c r="M26" i="94" s="1"/>
  <c r="H256" i="100"/>
  <c r="H238" i="100"/>
  <c r="H231" i="100"/>
  <c r="H223" i="100"/>
  <c r="H213" i="100"/>
  <c r="H203" i="100"/>
  <c r="H193" i="100"/>
  <c r="H182" i="100"/>
  <c r="H173" i="100"/>
  <c r="H161" i="100"/>
  <c r="H151" i="100"/>
  <c r="H140" i="100"/>
  <c r="H130" i="100"/>
  <c r="H120" i="100"/>
  <c r="H109" i="100"/>
  <c r="H97" i="100"/>
  <c r="H88" i="100"/>
  <c r="H77" i="100"/>
  <c r="H66" i="100"/>
  <c r="H55" i="100"/>
  <c r="H44" i="100"/>
  <c r="H36" i="100"/>
  <c r="H26" i="100"/>
  <c r="H16" i="100"/>
  <c r="M193" i="100" l="1"/>
  <c r="M195" i="100"/>
  <c r="M194" i="100"/>
  <c r="M223" i="100"/>
  <c r="M225" i="100"/>
  <c r="M224" i="100"/>
  <c r="M173" i="100"/>
  <c r="M175" i="100"/>
  <c r="M174" i="100"/>
  <c r="M97" i="100"/>
  <c r="M98" i="100"/>
  <c r="M99" i="100"/>
  <c r="M36" i="100"/>
  <c r="M38" i="100"/>
  <c r="M37" i="100"/>
  <c r="M46" i="100"/>
  <c r="M45" i="100"/>
  <c r="M55" i="100"/>
  <c r="M57" i="100"/>
  <c r="M56" i="100"/>
  <c r="M231" i="100"/>
  <c r="M233" i="100"/>
  <c r="M232" i="100"/>
  <c r="M77" i="100"/>
  <c r="M78" i="100"/>
  <c r="M79" i="100"/>
  <c r="M90" i="100"/>
  <c r="M89" i="100"/>
  <c r="M249" i="100"/>
  <c r="M250" i="100"/>
  <c r="M251" i="100"/>
  <c r="M256" i="100"/>
  <c r="M258" i="100"/>
  <c r="M257" i="100"/>
  <c r="M109" i="100"/>
  <c r="M111" i="100"/>
  <c r="M110" i="100"/>
  <c r="M120" i="100"/>
  <c r="M122" i="100"/>
  <c r="M121" i="100"/>
  <c r="M151" i="100"/>
  <c r="M152" i="100"/>
  <c r="M153" i="100"/>
  <c r="M161" i="100"/>
  <c r="T161" i="100" s="1"/>
  <c r="M162" i="100"/>
  <c r="M163" i="100"/>
  <c r="M182" i="100"/>
  <c r="T182" i="100" s="1"/>
  <c r="M184" i="100"/>
  <c r="M183" i="100"/>
  <c r="M28" i="100"/>
  <c r="M27" i="100"/>
  <c r="M203" i="100"/>
  <c r="M205" i="100"/>
  <c r="M204" i="100"/>
  <c r="M213" i="100"/>
  <c r="M215" i="100"/>
  <c r="M214" i="100"/>
  <c r="M66" i="100"/>
  <c r="M68" i="100"/>
  <c r="M67" i="100"/>
  <c r="M238" i="100"/>
  <c r="M240" i="100"/>
  <c r="M239" i="100"/>
  <c r="M130" i="100"/>
  <c r="M132" i="100"/>
  <c r="M131" i="100"/>
  <c r="M140" i="100"/>
  <c r="M142" i="100"/>
  <c r="M141" i="100"/>
  <c r="M26" i="100"/>
  <c r="M88" i="100"/>
  <c r="M44" i="100"/>
  <c r="M16" i="100"/>
  <c r="M18" i="100"/>
  <c r="M17" i="100"/>
  <c r="M55" i="94"/>
  <c r="M52" i="94"/>
  <c r="AA53" i="94" s="1"/>
  <c r="M53" i="94"/>
  <c r="M51" i="94"/>
  <c r="M18" i="94"/>
  <c r="M17" i="94"/>
  <c r="M46" i="94"/>
  <c r="M42" i="94"/>
  <c r="M44" i="94"/>
  <c r="M27" i="94"/>
  <c r="M38" i="94"/>
  <c r="M34" i="94"/>
  <c r="M36" i="94"/>
  <c r="M16" i="94"/>
  <c r="M25" i="94"/>
  <c r="M20" i="94"/>
  <c r="M29" i="94"/>
  <c r="R28" i="101"/>
  <c r="D14" i="102" s="1"/>
  <c r="M16" i="101"/>
  <c r="T238" i="100" l="1"/>
  <c r="U238" i="100" s="1"/>
  <c r="T249" i="100"/>
  <c r="U249" i="100" s="1"/>
  <c r="T97" i="100"/>
  <c r="N16" i="100"/>
  <c r="T151" i="100"/>
  <c r="T213" i="100"/>
  <c r="U213" i="100" s="1"/>
  <c r="T173" i="100"/>
  <c r="T120" i="100"/>
  <c r="T231" i="100"/>
  <c r="T203" i="100"/>
  <c r="T223" i="100"/>
  <c r="T140" i="100"/>
  <c r="T109" i="100"/>
  <c r="T193" i="100"/>
  <c r="T130" i="100"/>
  <c r="T256" i="100"/>
  <c r="U256" i="100" s="1"/>
  <c r="X186" i="100"/>
  <c r="W186" i="100"/>
  <c r="X235" i="100"/>
  <c r="W235" i="100"/>
  <c r="X177" i="100"/>
  <c r="W177" i="100"/>
  <c r="W144" i="100"/>
  <c r="X144" i="100"/>
  <c r="X81" i="100"/>
  <c r="T77" i="100"/>
  <c r="W81" i="100"/>
  <c r="X217" i="100"/>
  <c r="W217" i="100"/>
  <c r="W253" i="100"/>
  <c r="AA253" i="100"/>
  <c r="X253" i="100"/>
  <c r="T66" i="100"/>
  <c r="X70" i="100"/>
  <c r="W70" i="100"/>
  <c r="X155" i="100"/>
  <c r="W155" i="100"/>
  <c r="X134" i="100"/>
  <c r="W134" i="100"/>
  <c r="X207" i="100"/>
  <c r="W207" i="100"/>
  <c r="X260" i="100"/>
  <c r="W260" i="100"/>
  <c r="T55" i="100"/>
  <c r="W59" i="100"/>
  <c r="X59" i="100"/>
  <c r="X227" i="100"/>
  <c r="W227" i="100"/>
  <c r="T88" i="100"/>
  <c r="X92" i="100"/>
  <c r="W92" i="100"/>
  <c r="X101" i="100"/>
  <c r="W101" i="100"/>
  <c r="X165" i="100"/>
  <c r="W165" i="100"/>
  <c r="X124" i="100"/>
  <c r="W124" i="100"/>
  <c r="X48" i="100"/>
  <c r="W48" i="100"/>
  <c r="T44" i="100"/>
  <c r="W113" i="100"/>
  <c r="X113" i="100"/>
  <c r="W27" i="100"/>
  <c r="AA27" i="100"/>
  <c r="X27" i="100"/>
  <c r="T26" i="100"/>
  <c r="X242" i="100"/>
  <c r="W242" i="100"/>
  <c r="X17" i="100"/>
  <c r="W17" i="100"/>
  <c r="T16" i="100"/>
  <c r="U16" i="100" s="1"/>
  <c r="T36" i="100"/>
  <c r="X40" i="100"/>
  <c r="W40" i="100"/>
  <c r="W197" i="100"/>
  <c r="X197" i="100"/>
  <c r="N249" i="100"/>
  <c r="N256" i="100"/>
  <c r="N231" i="100"/>
  <c r="AA165" i="100"/>
  <c r="AA124" i="100"/>
  <c r="AA155" i="100"/>
  <c r="AA134" i="100"/>
  <c r="AA207" i="100"/>
  <c r="AA227" i="100"/>
  <c r="AA260" i="100"/>
  <c r="AA70" i="100"/>
  <c r="N109" i="100"/>
  <c r="AA235" i="100"/>
  <c r="N97" i="100"/>
  <c r="AA242" i="100"/>
  <c r="N161" i="100"/>
  <c r="AA197" i="100"/>
  <c r="N173" i="100"/>
  <c r="N238" i="100"/>
  <c r="N130" i="100"/>
  <c r="N77" i="100"/>
  <c r="N36" i="100"/>
  <c r="N182" i="100"/>
  <c r="AA40" i="100"/>
  <c r="N193" i="100"/>
  <c r="AA217" i="100"/>
  <c r="N213" i="100"/>
  <c r="N66" i="100"/>
  <c r="AA144" i="100"/>
  <c r="AA81" i="100"/>
  <c r="N44" i="100"/>
  <c r="N203" i="100"/>
  <c r="N151" i="100"/>
  <c r="AA186" i="100"/>
  <c r="AA59" i="100"/>
  <c r="N55" i="100"/>
  <c r="AA101" i="100"/>
  <c r="U223" i="100"/>
  <c r="AA177" i="100"/>
  <c r="N26" i="100"/>
  <c r="N223" i="100"/>
  <c r="AA113" i="100"/>
  <c r="N120" i="100"/>
  <c r="N140" i="100"/>
  <c r="N88" i="100"/>
  <c r="AA17" i="100"/>
  <c r="AA48" i="100"/>
  <c r="AA92" i="100"/>
  <c r="X58" i="94"/>
  <c r="W58" i="94"/>
  <c r="AA58" i="94"/>
  <c r="N51" i="94"/>
  <c r="T34" i="94"/>
  <c r="R51" i="94"/>
  <c r="X53" i="94"/>
  <c r="T51" i="94"/>
  <c r="Y53" i="94"/>
  <c r="Z53" i="94" s="1"/>
  <c r="R29" i="94"/>
  <c r="R53" i="94"/>
  <c r="R52" i="94"/>
  <c r="R55" i="94"/>
  <c r="P51" i="94"/>
  <c r="R54" i="94"/>
  <c r="R56" i="94"/>
  <c r="T27" i="94"/>
  <c r="U27" i="94" s="1"/>
  <c r="T18" i="94"/>
  <c r="U18" i="94" s="1"/>
  <c r="R18" i="94"/>
  <c r="X44" i="94"/>
  <c r="W44" i="94"/>
  <c r="T42" i="94"/>
  <c r="W18" i="94"/>
  <c r="N42" i="94"/>
  <c r="R42" i="94" s="1"/>
  <c r="AA36" i="94"/>
  <c r="AA44" i="94"/>
  <c r="X27" i="94"/>
  <c r="W27" i="94"/>
  <c r="N25" i="94"/>
  <c r="R27" i="94" s="1"/>
  <c r="W36" i="94"/>
  <c r="N34" i="94"/>
  <c r="R36" i="94" s="1"/>
  <c r="X36" i="94"/>
  <c r="N16" i="94"/>
  <c r="R20" i="94" s="1"/>
  <c r="X18" i="94"/>
  <c r="AA18" i="94"/>
  <c r="AA27" i="94"/>
  <c r="Y58" i="94"/>
  <c r="Z58" i="94" s="1"/>
  <c r="V20" i="101"/>
  <c r="W20" i="101" s="1"/>
  <c r="L16" i="101"/>
  <c r="N17" i="101" s="1"/>
  <c r="O256" i="100" l="1"/>
  <c r="Q259" i="100" s="1"/>
  <c r="R260" i="100"/>
  <c r="R257" i="100"/>
  <c r="R258" i="100"/>
  <c r="R259" i="100"/>
  <c r="R256" i="100"/>
  <c r="R253" i="100"/>
  <c r="R250" i="100"/>
  <c r="R252" i="100"/>
  <c r="R251" i="100"/>
  <c r="R249" i="100"/>
  <c r="R247" i="100"/>
  <c r="R242" i="100"/>
  <c r="R238" i="100"/>
  <c r="R239" i="100"/>
  <c r="R241" i="100"/>
  <c r="R240" i="100"/>
  <c r="P231" i="100"/>
  <c r="R235" i="100"/>
  <c r="R234" i="100"/>
  <c r="R233" i="100"/>
  <c r="R232" i="100"/>
  <c r="R231" i="100"/>
  <c r="R227" i="100"/>
  <c r="R225" i="100"/>
  <c r="R223" i="100"/>
  <c r="R226" i="100"/>
  <c r="R224" i="100"/>
  <c r="O213" i="100"/>
  <c r="R217" i="100"/>
  <c r="R214" i="100"/>
  <c r="R216" i="100"/>
  <c r="R215" i="100"/>
  <c r="R213" i="100"/>
  <c r="R207" i="100"/>
  <c r="R204" i="100"/>
  <c r="R203" i="100"/>
  <c r="R206" i="100"/>
  <c r="R205" i="100"/>
  <c r="R197" i="100"/>
  <c r="R195" i="100"/>
  <c r="R193" i="100"/>
  <c r="R194" i="100"/>
  <c r="R196" i="100"/>
  <c r="R191" i="100"/>
  <c r="R186" i="100"/>
  <c r="R185" i="100"/>
  <c r="R183" i="100"/>
  <c r="R182" i="100"/>
  <c r="R184" i="100"/>
  <c r="R180" i="100"/>
  <c r="R177" i="100"/>
  <c r="R176" i="100"/>
  <c r="R175" i="100"/>
  <c r="R173" i="100"/>
  <c r="R174" i="100"/>
  <c r="R170" i="100"/>
  <c r="R162" i="100"/>
  <c r="R161" i="100"/>
  <c r="R165" i="100"/>
  <c r="R163" i="100"/>
  <c r="R164" i="100"/>
  <c r="R159" i="100"/>
  <c r="R155" i="100"/>
  <c r="R154" i="100"/>
  <c r="R152" i="100"/>
  <c r="R151" i="100"/>
  <c r="R153" i="100"/>
  <c r="R149" i="100"/>
  <c r="R141" i="100"/>
  <c r="R140" i="100"/>
  <c r="R143" i="100"/>
  <c r="R142" i="100"/>
  <c r="R144" i="100"/>
  <c r="R138" i="100"/>
  <c r="R132" i="100"/>
  <c r="R133" i="100"/>
  <c r="R131" i="100"/>
  <c r="R130" i="100"/>
  <c r="R134" i="100"/>
  <c r="R128" i="100"/>
  <c r="R121" i="100"/>
  <c r="R124" i="100"/>
  <c r="R120" i="100"/>
  <c r="R123" i="100"/>
  <c r="R122" i="100"/>
  <c r="R111" i="100"/>
  <c r="R113" i="100"/>
  <c r="R109" i="100"/>
  <c r="R110" i="100"/>
  <c r="R112" i="100"/>
  <c r="R107" i="100"/>
  <c r="R98" i="100"/>
  <c r="R99" i="100"/>
  <c r="R97" i="100"/>
  <c r="R101" i="100"/>
  <c r="R100" i="100"/>
  <c r="R95" i="100"/>
  <c r="R89" i="100"/>
  <c r="R90" i="100"/>
  <c r="R88" i="100"/>
  <c r="R92" i="100"/>
  <c r="R91" i="100"/>
  <c r="R86" i="100"/>
  <c r="R77" i="100"/>
  <c r="R80" i="100"/>
  <c r="R78" i="100"/>
  <c r="R79" i="100"/>
  <c r="R81" i="100"/>
  <c r="O66" i="100"/>
  <c r="R66" i="100"/>
  <c r="R70" i="100"/>
  <c r="R68" i="100"/>
  <c r="R67" i="100"/>
  <c r="R69" i="100"/>
  <c r="O55" i="100"/>
  <c r="R59" i="100"/>
  <c r="R56" i="100"/>
  <c r="R57" i="100"/>
  <c r="R55" i="100"/>
  <c r="R58" i="100"/>
  <c r="R45" i="100"/>
  <c r="R48" i="100"/>
  <c r="R44" i="100"/>
  <c r="R47" i="100"/>
  <c r="R46" i="100"/>
  <c r="R40" i="100"/>
  <c r="R38" i="100"/>
  <c r="R39" i="100"/>
  <c r="R36" i="100"/>
  <c r="R37" i="100"/>
  <c r="R29" i="100"/>
  <c r="R27" i="100"/>
  <c r="R28" i="100"/>
  <c r="R26" i="100"/>
  <c r="R30" i="100"/>
  <c r="P256" i="100"/>
  <c r="Y27" i="100"/>
  <c r="Z27" i="100" s="1"/>
  <c r="R118" i="100"/>
  <c r="P109" i="100"/>
  <c r="Y253" i="100"/>
  <c r="Z253" i="100" s="1"/>
  <c r="Y260" i="100"/>
  <c r="Z260" i="100" s="1"/>
  <c r="R171" i="100"/>
  <c r="Y155" i="100"/>
  <c r="Z155" i="100" s="1"/>
  <c r="Y227" i="100"/>
  <c r="Z227" i="100" s="1"/>
  <c r="Y197" i="100"/>
  <c r="Z197" i="100" s="1"/>
  <c r="Y144" i="100"/>
  <c r="Z144" i="100" s="1"/>
  <c r="Y207" i="100"/>
  <c r="Z207" i="100" s="1"/>
  <c r="Y186" i="100"/>
  <c r="Z186" i="100" s="1"/>
  <c r="R236" i="100"/>
  <c r="Y101" i="100"/>
  <c r="Z101" i="100" s="1"/>
  <c r="Y124" i="100"/>
  <c r="Z124" i="100" s="1"/>
  <c r="R263" i="100"/>
  <c r="Y177" i="100"/>
  <c r="Z177" i="100" s="1"/>
  <c r="R262" i="100"/>
  <c r="R264" i="100"/>
  <c r="O249" i="100"/>
  <c r="P249" i="100"/>
  <c r="Y134" i="100"/>
  <c r="Z134" i="100" s="1"/>
  <c r="Y165" i="100"/>
  <c r="Z165" i="100" s="1"/>
  <c r="Y113" i="100"/>
  <c r="Z113" i="100" s="1"/>
  <c r="Y242" i="100"/>
  <c r="Z242" i="100" s="1"/>
  <c r="Y81" i="100"/>
  <c r="Z81" i="100" s="1"/>
  <c r="Y235" i="100"/>
  <c r="Z235" i="100" s="1"/>
  <c r="R117" i="100"/>
  <c r="Y217" i="100"/>
  <c r="Z217" i="100" s="1"/>
  <c r="R221" i="100"/>
  <c r="P238" i="100"/>
  <c r="Y17" i="100"/>
  <c r="R17" i="94"/>
  <c r="R49" i="94"/>
  <c r="R45" i="94"/>
  <c r="P42" i="94"/>
  <c r="O42" i="94"/>
  <c r="R47" i="94"/>
  <c r="R43" i="94"/>
  <c r="P16" i="94"/>
  <c r="R19" i="94"/>
  <c r="R21" i="94"/>
  <c r="R40" i="94"/>
  <c r="R37" i="94"/>
  <c r="R39" i="94"/>
  <c r="R35" i="94"/>
  <c r="R16" i="94"/>
  <c r="R46" i="94"/>
  <c r="R32" i="94"/>
  <c r="R28" i="94"/>
  <c r="R30" i="94"/>
  <c r="R26" i="94"/>
  <c r="R44" i="94"/>
  <c r="Y44" i="94"/>
  <c r="Z44" i="94" s="1"/>
  <c r="R25" i="94"/>
  <c r="R38" i="94"/>
  <c r="R34" i="94"/>
  <c r="O34" i="94"/>
  <c r="Y36" i="94"/>
  <c r="Z36" i="94" s="1"/>
  <c r="P34" i="94"/>
  <c r="R23" i="94"/>
  <c r="O16" i="94"/>
  <c r="Y18" i="94"/>
  <c r="Z18" i="94" s="1"/>
  <c r="Y27" i="94"/>
  <c r="Z27" i="94" s="1"/>
  <c r="N18" i="101"/>
  <c r="N16" i="101"/>
  <c r="N25" i="101"/>
  <c r="N21" i="101"/>
  <c r="U26" i="100"/>
  <c r="O16" i="100"/>
  <c r="U44" i="100"/>
  <c r="U55" i="100"/>
  <c r="U66" i="100"/>
  <c r="U36" i="100"/>
  <c r="O238" i="100"/>
  <c r="U231" i="100"/>
  <c r="P213" i="100"/>
  <c r="Q215" i="100" s="1"/>
  <c r="U203" i="100"/>
  <c r="P203" i="100"/>
  <c r="U193" i="100"/>
  <c r="P193" i="100"/>
  <c r="U182" i="100"/>
  <c r="O182" i="100"/>
  <c r="U173" i="100"/>
  <c r="O173" i="100"/>
  <c r="U161" i="100"/>
  <c r="P161" i="100"/>
  <c r="U151" i="100"/>
  <c r="P151" i="100"/>
  <c r="U140" i="100"/>
  <c r="P140" i="100"/>
  <c r="U130" i="100"/>
  <c r="O130" i="100"/>
  <c r="U120" i="100"/>
  <c r="U109" i="100"/>
  <c r="O109" i="100"/>
  <c r="U97" i="100"/>
  <c r="P97" i="100"/>
  <c r="U88" i="100"/>
  <c r="U77" i="100"/>
  <c r="P77" i="100"/>
  <c r="U51" i="94"/>
  <c r="U42" i="94"/>
  <c r="U34" i="94"/>
  <c r="Q260" i="100" l="1"/>
  <c r="Q258" i="100"/>
  <c r="Q257" i="100"/>
  <c r="Q214" i="100"/>
  <c r="Q252" i="100"/>
  <c r="Q253" i="100"/>
  <c r="Q249" i="100"/>
  <c r="Q251" i="100"/>
  <c r="Q250" i="100"/>
  <c r="Q110" i="100"/>
  <c r="Q111" i="100"/>
  <c r="Q239" i="100"/>
  <c r="Q240" i="100"/>
  <c r="Q34" i="94"/>
  <c r="Q40" i="94"/>
  <c r="Q38" i="94"/>
  <c r="Q35" i="94"/>
  <c r="Q36" i="94"/>
  <c r="Q37" i="94"/>
  <c r="Q17" i="94"/>
  <c r="Q18" i="94"/>
  <c r="D13" i="102"/>
  <c r="Q19" i="94"/>
  <c r="Q16" i="94"/>
  <c r="U265" i="100"/>
  <c r="D12" i="102" s="1"/>
  <c r="Q263" i="100"/>
  <c r="Q264" i="100"/>
  <c r="Q256" i="100"/>
  <c r="Q262" i="100"/>
  <c r="Q261" i="100"/>
  <c r="Q254" i="100"/>
  <c r="Y59" i="100"/>
  <c r="Z59" i="100" s="1"/>
  <c r="R63" i="100"/>
  <c r="R64" i="100"/>
  <c r="R52" i="100"/>
  <c r="R53" i="100"/>
  <c r="R23" i="100"/>
  <c r="R24" i="100"/>
  <c r="Y70" i="100"/>
  <c r="Z70" i="100" s="1"/>
  <c r="R75" i="100"/>
  <c r="R74" i="100"/>
  <c r="Y40" i="100"/>
  <c r="Z40" i="100" s="1"/>
  <c r="P36" i="100"/>
  <c r="O36" i="100"/>
  <c r="P223" i="100"/>
  <c r="R229" i="100"/>
  <c r="O223" i="100"/>
  <c r="R34" i="100"/>
  <c r="R33" i="100"/>
  <c r="O44" i="100"/>
  <c r="Y48" i="100"/>
  <c r="Z48" i="100" s="1"/>
  <c r="P55" i="100"/>
  <c r="Q243" i="100"/>
  <c r="Q247" i="100"/>
  <c r="Q241" i="100"/>
  <c r="Q242" i="100"/>
  <c r="Q244" i="100"/>
  <c r="Q245" i="100"/>
  <c r="Q246" i="100"/>
  <c r="Q238" i="100"/>
  <c r="N19" i="101"/>
  <c r="N27" i="101"/>
  <c r="N23" i="101"/>
  <c r="N22" i="101"/>
  <c r="N26" i="101"/>
  <c r="N20" i="101"/>
  <c r="N24" i="101"/>
  <c r="Q112" i="100"/>
  <c r="O203" i="100"/>
  <c r="Y92" i="100"/>
  <c r="Z92" i="100" s="1"/>
  <c r="Z17" i="100"/>
  <c r="P16" i="100"/>
  <c r="Q22" i="100" s="1"/>
  <c r="O26" i="100"/>
  <c r="O151" i="100"/>
  <c r="P182" i="100"/>
  <c r="Q190" i="100" s="1"/>
  <c r="P130" i="100"/>
  <c r="Q134" i="100" s="1"/>
  <c r="P173" i="100"/>
  <c r="Q178" i="100" s="1"/>
  <c r="P26" i="100"/>
  <c r="O161" i="100"/>
  <c r="O25" i="94"/>
  <c r="P44" i="100"/>
  <c r="P120" i="100"/>
  <c r="P66" i="100"/>
  <c r="O77" i="100"/>
  <c r="O231" i="100"/>
  <c r="O88" i="100"/>
  <c r="O140" i="100"/>
  <c r="O193" i="100"/>
  <c r="P88" i="100"/>
  <c r="O97" i="100"/>
  <c r="O120" i="100"/>
  <c r="P25" i="94"/>
  <c r="O51" i="94"/>
  <c r="Q184" i="100" l="1"/>
  <c r="Q183" i="100"/>
  <c r="Q233" i="100"/>
  <c r="Q232" i="100"/>
  <c r="Q46" i="100"/>
  <c r="Q45" i="100"/>
  <c r="Q162" i="100"/>
  <c r="Q163" i="100"/>
  <c r="Q224" i="100"/>
  <c r="Q225" i="100"/>
  <c r="Q78" i="100"/>
  <c r="Q79" i="100"/>
  <c r="Q67" i="100"/>
  <c r="Q68" i="100"/>
  <c r="Q37" i="100"/>
  <c r="Q38" i="100"/>
  <c r="Q90" i="100"/>
  <c r="Q89" i="100"/>
  <c r="Q121" i="100"/>
  <c r="Q122" i="100"/>
  <c r="Q99" i="100"/>
  <c r="Q98" i="100"/>
  <c r="Q29" i="100"/>
  <c r="Q30" i="100"/>
  <c r="Q28" i="100"/>
  <c r="Q27" i="100"/>
  <c r="Q26" i="100"/>
  <c r="Q132" i="100"/>
  <c r="Q175" i="100"/>
  <c r="Q152" i="100"/>
  <c r="Q153" i="100"/>
  <c r="Q194" i="100"/>
  <c r="Q195" i="100"/>
  <c r="Q131" i="100"/>
  <c r="Q204" i="100"/>
  <c r="Q205" i="100"/>
  <c r="Q57" i="100"/>
  <c r="Q56" i="100"/>
  <c r="Q142" i="100"/>
  <c r="Q141" i="100"/>
  <c r="Q174" i="100"/>
  <c r="Q18" i="100"/>
  <c r="Q17" i="100"/>
  <c r="Q16" i="100"/>
  <c r="Q28" i="94"/>
  <c r="Q30" i="94"/>
  <c r="Q26" i="94"/>
  <c r="Q27" i="94"/>
  <c r="Q29" i="94"/>
  <c r="Q25" i="94"/>
  <c r="Q56" i="94"/>
  <c r="Q54" i="94"/>
  <c r="Q52" i="94"/>
  <c r="Q53" i="94"/>
  <c r="Q45" i="94"/>
  <c r="Q43" i="94"/>
  <c r="Q44" i="94"/>
  <c r="Q42" i="94"/>
  <c r="Q46" i="94"/>
  <c r="D15" i="102"/>
  <c r="Q124" i="100"/>
  <c r="Q177" i="100"/>
  <c r="Q20" i="100"/>
  <c r="Q176" i="100"/>
  <c r="Q138" i="100"/>
  <c r="Q24" i="100"/>
  <c r="Q23" i="100"/>
  <c r="Q180" i="100"/>
  <c r="Q191" i="100"/>
  <c r="Q118" i="100"/>
  <c r="Q117" i="100"/>
  <c r="Q53" i="100"/>
  <c r="Q137" i="100"/>
  <c r="Q188" i="100"/>
  <c r="Q187" i="100"/>
  <c r="Q189" i="100"/>
  <c r="Q135" i="100"/>
  <c r="Q116" i="100"/>
  <c r="Q115" i="100"/>
  <c r="Q114" i="100"/>
  <c r="Q223" i="100"/>
  <c r="Q226" i="100"/>
  <c r="Q229" i="100"/>
  <c r="Q227" i="100"/>
  <c r="Q228" i="100"/>
  <c r="Q186" i="100"/>
  <c r="Q113" i="100"/>
  <c r="Q51" i="100"/>
  <c r="Q42" i="100"/>
  <c r="Q36" i="100"/>
  <c r="Q39" i="100"/>
  <c r="Q41" i="100"/>
  <c r="Q40" i="100"/>
  <c r="Q34" i="100"/>
  <c r="Q33" i="100"/>
  <c r="Q31" i="100"/>
  <c r="Q32" i="100"/>
  <c r="Q136" i="100"/>
  <c r="Q145" i="100"/>
  <c r="Q147" i="100"/>
  <c r="Q148" i="100"/>
  <c r="Q146" i="100"/>
  <c r="Q149" i="100"/>
  <c r="Q143" i="100"/>
  <c r="Q144" i="100"/>
  <c r="Q133" i="100"/>
  <c r="Q231" i="100"/>
  <c r="Q235" i="100"/>
  <c r="Q234" i="100"/>
  <c r="Q236" i="100"/>
  <c r="Q58" i="100"/>
  <c r="Q59" i="100"/>
  <c r="Q61" i="100"/>
  <c r="Q62" i="100"/>
  <c r="Q63" i="100"/>
  <c r="Q64" i="100"/>
  <c r="Q60" i="100"/>
  <c r="Q52" i="100"/>
  <c r="Q164" i="100"/>
  <c r="Q165" i="100"/>
  <c r="Q166" i="100"/>
  <c r="Q167" i="100"/>
  <c r="Q168" i="100"/>
  <c r="Q169" i="100"/>
  <c r="Q170" i="100"/>
  <c r="Q171" i="100"/>
  <c r="Q123" i="100"/>
  <c r="Q125" i="100"/>
  <c r="Q126" i="100"/>
  <c r="Q128" i="100"/>
  <c r="Q127" i="100"/>
  <c r="Q71" i="100"/>
  <c r="Q179" i="100"/>
  <c r="Q151" i="100"/>
  <c r="Q159" i="100"/>
  <c r="Q154" i="100"/>
  <c r="Q155" i="100"/>
  <c r="Q156" i="100"/>
  <c r="Q157" i="100"/>
  <c r="Q158" i="100"/>
  <c r="Q49" i="94"/>
  <c r="Q58" i="94"/>
  <c r="Q51" i="94"/>
  <c r="Q31" i="94"/>
  <c r="Q216" i="100"/>
  <c r="Q217" i="100"/>
  <c r="Q218" i="100"/>
  <c r="Q219" i="100"/>
  <c r="Q220" i="100"/>
  <c r="Q221" i="100"/>
  <c r="Q203" i="100"/>
  <c r="Q211" i="100"/>
  <c r="Q208" i="100"/>
  <c r="Q209" i="100"/>
  <c r="Q206" i="100"/>
  <c r="Q207" i="100"/>
  <c r="Q210" i="100"/>
  <c r="Q196" i="100"/>
  <c r="Q197" i="100"/>
  <c r="Q198" i="100"/>
  <c r="Q199" i="100"/>
  <c r="Q200" i="100"/>
  <c r="Q201" i="100"/>
  <c r="Q185" i="100"/>
  <c r="Q86" i="100"/>
  <c r="Q80" i="100"/>
  <c r="Q81" i="100"/>
  <c r="Q82" i="100"/>
  <c r="Q83" i="100"/>
  <c r="Q84" i="100"/>
  <c r="Q85" i="100"/>
  <c r="Q69" i="100"/>
  <c r="Q73" i="100"/>
  <c r="Q74" i="100"/>
  <c r="Q75" i="100"/>
  <c r="Q70" i="100"/>
  <c r="Q72" i="100"/>
  <c r="Q50" i="100"/>
  <c r="Q39" i="94"/>
  <c r="Q32" i="94"/>
  <c r="Q103" i="100"/>
  <c r="Q101" i="100"/>
  <c r="Q100" i="100"/>
  <c r="Q102" i="100"/>
  <c r="Q22" i="94"/>
  <c r="Q23" i="94"/>
  <c r="Q182" i="100"/>
  <c r="Q173" i="100"/>
  <c r="Q130" i="100"/>
  <c r="Q109" i="100"/>
  <c r="Q44" i="100"/>
  <c r="Q47" i="100"/>
  <c r="Q48" i="100"/>
  <c r="Q49" i="100"/>
  <c r="Q21" i="100"/>
  <c r="Q19" i="100"/>
  <c r="Q55" i="100"/>
  <c r="Q161" i="100"/>
  <c r="Q213" i="100"/>
  <c r="Q20" i="94"/>
  <c r="Q21" i="94"/>
  <c r="Q193" i="100"/>
  <c r="Q97" i="100"/>
  <c r="Q107" i="100"/>
  <c r="Q106" i="100"/>
  <c r="Q105" i="100"/>
  <c r="Q104" i="100"/>
  <c r="Q66" i="100"/>
  <c r="Q140" i="100"/>
  <c r="Q91" i="100"/>
  <c r="Q88" i="100"/>
  <c r="Q95" i="100"/>
  <c r="Q92" i="100"/>
  <c r="Q94" i="100"/>
  <c r="Q93" i="100"/>
  <c r="Q77" i="100"/>
  <c r="Q120" i="100"/>
  <c r="Q57" i="94"/>
  <c r="Q55" i="94"/>
  <c r="Q48" i="94"/>
  <c r="Q47" i="94"/>
  <c r="G5" i="54" l="1"/>
  <c r="G4" i="54"/>
  <c r="G3" i="54"/>
  <c r="G6" i="5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tc={380EDC90-04C7-41DC-A2C7-CBD8FB8FEE1F}</author>
  </authors>
  <commentList>
    <comment ref="M16" authorId="0" shapeId="0" xr:uid="{380EDC90-04C7-41DC-A2C7-CBD8FB8FEE1F}">
      <text>
        <t>[Comentário encadeado]
Sua versão do Excel permite que você leia este comentário encadeado, no entanto, as edições serão removidas se o arquivo for aberto em uma versão mais recente do Excel. Saiba mais: https://go.microsoft.com/fwlink/?linkid=870924
Comentário:
    Valores obtidos conforme cálculo detalhado ao final da planilha. A mesma lógica se repete nas linhas abaixo onde o preço público for mencionado.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tc={28BE7190-588A-40BB-9B57-D1C0710F5D2E}</author>
  </authors>
  <commentList>
    <comment ref="M20" authorId="0" shapeId="0" xr:uid="{28BE7190-588A-40BB-9B57-D1C0710F5D2E}">
      <text>
        <t>[Comentário encadeado]
Sua versão do Excel permite que você leia este comentário encadeado, no entanto, as edições serão removidas se o arquivo for aberto em uma versão mais recente do Excel. Saiba mais: https://go.microsoft.com/fwlink/?linkid=870924
Comentário:
    Valores obtidos conforme cálculo detalhado ao final da planilha. A mesma lógica se repete nas linhas abaixo onde o preço público for mencionado.</t>
      </text>
    </comment>
  </commentList>
</comments>
</file>

<file path=xl/sharedStrings.xml><?xml version="1.0" encoding="utf-8"?>
<sst xmlns="http://schemas.openxmlformats.org/spreadsheetml/2006/main" count="1458" uniqueCount="234">
  <si>
    <t>LEVANTAMENTO/GERENCIAMENTO DE RISCOS:</t>
  </si>
  <si>
    <t>OBSERVAÇÕES IMPORTANTES PARA LEVANTAMENTO DE RISCOS:</t>
  </si>
  <si>
    <t>RESPOSTA:</t>
  </si>
  <si>
    <t>Seção de Compras - SESEGE / SUMAG / SAD</t>
  </si>
  <si>
    <t xml:space="preserve">1. </t>
  </si>
  <si>
    <t>Prazo de entrega diferenciado?</t>
  </si>
  <si>
    <t>SIM</t>
  </si>
  <si>
    <t>Processo SEI n. 0002287-26.2023.4.90.8000</t>
  </si>
  <si>
    <t>2.</t>
  </si>
  <si>
    <t>Garantia adicional fora a do produto?</t>
  </si>
  <si>
    <t>NÃO</t>
  </si>
  <si>
    <t>Objeto: Registro de preços para a aquisição de capachos e pallets para o CJF e para a SJGO</t>
  </si>
  <si>
    <t>3.</t>
  </si>
  <si>
    <t>Há serviços de instalação incluído?</t>
  </si>
  <si>
    <t>N/A</t>
  </si>
  <si>
    <t>4.</t>
  </si>
  <si>
    <t>O serviço comercializado em dólar?</t>
  </si>
  <si>
    <t>Data base: 07/02/2024</t>
  </si>
  <si>
    <t>5.</t>
  </si>
  <si>
    <t xml:space="preserve">O valor estimado sugere contratação exclusiva para ME e EPP? </t>
  </si>
  <si>
    <t>6.</t>
  </si>
  <si>
    <t xml:space="preserve">Há, pelo menos, 3 empresas ME e EPP participando da cotação? </t>
  </si>
  <si>
    <t>MAPA COMPARATIVO DE PREÇOS</t>
  </si>
  <si>
    <t>7.</t>
  </si>
  <si>
    <t>Há flagrante diferença de preços entre ME/EPP e ampla concorrência?</t>
  </si>
  <si>
    <t>8.</t>
  </si>
  <si>
    <t>Há indício de monopólio ?</t>
  </si>
  <si>
    <t>9.</t>
  </si>
  <si>
    <t>Há flagrante diferença de preços entre o mapa e o valor inicialmente orçado nos estudos tecnicos preliminares?</t>
  </si>
  <si>
    <t>ITEM</t>
  </si>
  <si>
    <t>CATMAT</t>
  </si>
  <si>
    <t>ESPECIFICAÇÃO / FORMATO</t>
  </si>
  <si>
    <t>UND</t>
  </si>
  <si>
    <t>QTD</t>
  </si>
  <si>
    <t>Comp.</t>
  </si>
  <si>
    <t>Larg.</t>
  </si>
  <si>
    <t>área (m²)</t>
  </si>
  <si>
    <t>Cotações</t>
  </si>
  <si>
    <t>Fonte</t>
  </si>
  <si>
    <t>EMPRESAS (RAZÃO + CNPJ)</t>
  </si>
  <si>
    <t>PORTE</t>
  </si>
  <si>
    <t>VALOR
UNIT.</t>
  </si>
  <si>
    <t>MÉDIA/MEDIANA</t>
  </si>
  <si>
    <t>25% acima média</t>
  </si>
  <si>
    <t>&lt;
75% da média</t>
  </si>
  <si>
    <t>AVALIÇÃO</t>
  </si>
  <si>
    <t>OBSERVAÇÕES
AVALIAÇÃO</t>
  </si>
  <si>
    <t>MÉDIAS/MEDIANA</t>
  </si>
  <si>
    <t>10.</t>
  </si>
  <si>
    <t>Há notícias mercadológicas que indiquema ausência de matéria prima no mercado e/ou aumento expressivo de preços em mídias oficiais?</t>
  </si>
  <si>
    <t>Valor unit.</t>
  </si>
  <si>
    <t>Valor total</t>
  </si>
  <si>
    <t xml:space="preserve">11. </t>
  </si>
  <si>
    <t>Observar se os preços de internet não estão abarcando promoções temporais e/ou quantitativas que possam influcienciar no preço de forma</t>
  </si>
  <si>
    <t>Prefeitura Municipal de Caxias do Sul
Pregão E. n. 00353/2022
(novembro/2022)
Anexo I - fls. 06 e  Anexo III . fls. XX (Proposta lance vencedor e TR)</t>
  </si>
  <si>
    <t>Compras.gov / outros</t>
  </si>
  <si>
    <t>L.P. DE BORBA &amp; CIA LTDA CNPJ: 78.796.778/0001-46</t>
  </si>
  <si>
    <t>EPP</t>
  </si>
  <si>
    <t>Proposta comercial complementar</t>
  </si>
  <si>
    <t>CRITÉRIOS ESTATÍSTICOS DA AMOSTRA</t>
  </si>
  <si>
    <t>CRITÉRIOS ESTATÍSTICOS GERAIS</t>
  </si>
  <si>
    <t>MÉDIA</t>
  </si>
  <si>
    <t>DESVIO PADRÃO</t>
  </si>
  <si>
    <t>COEFICIENTE DE VARIAÇÃO(%)</t>
  </si>
  <si>
    <t>MÉTODO ESTATÍSTICO</t>
  </si>
  <si>
    <t>PREÇO MÍNIMO</t>
  </si>
  <si>
    <t>Capitania Fluvial de Brasília - DF 
Dispensa de Licitação 023/2023 UASG 787320 (12/07/2023)
Anexo III - fls. XX</t>
  </si>
  <si>
    <t>ROGERIO QUEIROZ DE SOUSA 00260138193
CNPJ: 34.496.835/0001-04</t>
  </si>
  <si>
    <t>Preços execessivamente elevados: superior a 25% da média simples dos cesta de preços obtidos</t>
  </si>
  <si>
    <t>Inexequível: inferior a 75% da média da cesta de preços obtidos</t>
  </si>
  <si>
    <t xml:space="preserve">Prefeitura Municipal de Capão da Canoa - Secretaria de Gestão, Inovação e Planejamento - RS
P.E 259925 1 1346255
26/10/2023
Anexo III - fls. XX
</t>
  </si>
  <si>
    <t>FS COMERCIO DE MATERIAIS ELETRICOS LTDA
CNPJ: 37.379.537/0001-14</t>
  </si>
  <si>
    <t>ME</t>
  </si>
  <si>
    <t>Proposta Comercial
Anexo II - pág. 01</t>
  </si>
  <si>
    <t>Fornecedor</t>
  </si>
  <si>
    <t>MULTKAP COMERCIO DE ARTIGOS DE BORRACHA EIRELI CNPJ: 11.021.249/0001-08</t>
  </si>
  <si>
    <t>Proposta Comercial
Anexo II - págs. 02 e 03</t>
  </si>
  <si>
    <t>REI DOS CAPACHOS</t>
  </si>
  <si>
    <t>REI DOS CAPACHOS COMERCIO E INDUSTRIA DE TAPETES LTDA CNPJ:
08.727.087/0001-05</t>
  </si>
  <si>
    <t>acima da média</t>
  </si>
  <si>
    <t xml:space="preserve">GERENCIAMENTO DOS RISCOS:
*Os potenciais riscos devem ser explicitados na informação da unidade.
*Os potenciais riscos devem ser explicitados na informação da unidade.
*Os riscos que influenciam diretemente na seleção do fornecedor devem ser encaminhados à Seção de Licitações.
</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</si>
  <si>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 xml:space="preserve">
Local: Entrada para o prédio partindo da garagem (privativo).</t>
    </r>
  </si>
  <si>
    <t>und</t>
  </si>
  <si>
    <t>Cotação Direta Anexo II - págs. 02 e 03</t>
  </si>
  <si>
    <t>Prefeitura Municipal de Caxias do Sul
Pregão E. n. 00353/2022
Anexo I - pág. 06</t>
  </si>
  <si>
    <t>compras.gov / outros</t>
  </si>
  <si>
    <t>Cotação Direta Anexo II - pág. 01</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</si>
  <si>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 xml:space="preserve">
Local: Manutenção.</t>
    </r>
  </si>
  <si>
    <t xml:space="preserve">        </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</si>
  <si>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Carga e descarga.</t>
    </r>
  </si>
  <si>
    <t>Und</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</si>
  <si>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Patrimônio e almoxarifado.</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</si>
  <si>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Entrada para hall privativo partindo da subestação</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</si>
  <si>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 xml:space="preserve">
Local: Área externa junto a entrada do hall principal dos elevadores.</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</si>
  <si>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 xml:space="preserve">
Local: Área externa junto a entrada do privativo.</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</si>
  <si>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Guarita principal - entrada.</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</si>
  <si>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Guarita principal - catracas.</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</si>
  <si>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Guarita principal - lateral.</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</si>
  <si>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SAI - I</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</si>
  <si>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SAI - II</t>
    </r>
  </si>
  <si>
    <t>COEFICIENTE DE VARIAÇÃO
(%)</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</si>
  <si>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junto à entrada do prédio do auditório (Portas)</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</si>
  <si>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Acesso à lanchonete.</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</si>
  <si>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Entrada de pedestre - Ponte JK.</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</si>
  <si>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Entrada de pedestre - hall segurança/protocolo.</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</si>
  <si>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brigada.</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</si>
  <si>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Caixa.</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</si>
  <si>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Segurança.</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</si>
  <si>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Protocolo - I.</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</si>
  <si>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rFont val="Calibri"/>
        <family val="2"/>
      </rPr>
      <t>Local: Área externa Protocolo - II.</t>
    </r>
  </si>
  <si>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color rgb="FFFF0000"/>
        <rFont val="Calibri"/>
        <family val="2"/>
      </rPr>
      <t>Local: Área externa - Edíficio Sede/Anexo e Gama Dias. SJGO.</t>
    </r>
  </si>
  <si>
    <t>Cotação Direta Anexo II - pág. 06</t>
  </si>
  <si>
    <t>Cotação Direta Anexo II - pág. 05</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</si>
  <si>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color rgb="FFFF0000"/>
        <rFont val="Calibri"/>
        <family val="2"/>
      </rPr>
      <t>Local: Subsolo do Edifício Sede e Gama Dias. SJGO.</t>
    </r>
  </si>
  <si>
    <t>VALOR ESTIMADO DA CONTRATAÇÃO</t>
  </si>
  <si>
    <r>
      <rPr>
        <b/>
        <sz val="11"/>
        <color theme="1"/>
        <rFont val="Calibri"/>
        <family val="2"/>
        <scheme val="minor"/>
      </rPr>
      <t xml:space="preserve">
OBSERVAÇÕES:</t>
    </r>
    <r>
      <rPr>
        <sz val="11"/>
        <color theme="1"/>
        <rFont val="Calibri"/>
        <family val="2"/>
        <scheme val="minor"/>
      </rPr>
      <t xml:space="preserve">
•  1. O parâmetro utilizado na pesquisa foi com base em contratações similares de órgãos/entidades da Administração Pública; proposta de fornecedores; e preços de sítios eletrônicos e especializados, conforme os termos II, III e IV do art. 5º da IN n. 65/2021, do Ministério da Economia. 
•  2. As cotações que estão com a fonte na cor azul se referem a preços públicos.
•  3.  As pesquisas em sites, se houver, que não constam as respectivas quantidades de cada item, se deve pelo fato do site permitir no máximo a referida quantidade.
•  4.  Ainda, conforme o Manual de Pesquisa de Preços do STJ (versão 2021), se houver, foram desconsiderados os que são superiores a 25% da media total (geral), assim como os inferiores a 75% da mesma média. Entretanto foram considerados nos cálculos  os preços públicos, corroborando com  a recomendação constante no Manual de orientação de pesquisa do STJ - ed. 2021, in verbis:
Insta frisar que os valores registrados em atas de registro de preço e contratos firmados com o poder público, em execução ou executados, que se enquadrarem na situação acima assinalada, não deverão ser considerados inexequíveis, uma vez que, tendo sido executados pela administração ou previamente avaliados no processo de licitação já tiveram sua exequibilidade demonstrada.
•  5.No que tange aos preços excessivamente elevados, se houver, entende-se que raciocínio análogo pode ser aplicado para identificação dos referidos preços. Dessa forma, sempre que o valor for superior a 25% da média dos demais preços, a Administração poderá considerá-lo excessivamente elevado. 
• 6. Tendo em vista que os capachos tratam-se de produtos de tamanhos específicos para cada local, foi ultilizado o cálculo proporcional para adequação e ajuste do preço quando, em comparação com produto similar de outra licitação, foi feita a regra de 3 para achar o custo do m² (R$ 1.603,44), Anexo I id. 0551047 pág. 6, para então multiplicar pela área dos capachos ora licitados.
• 7. Os preços públicos foram atualizados com base no IPCA do período, conforme Anexo I id. 0551047 pág. 13 (valor atualizado do m² R$ 1.675,7).
• 8. Para o item 25 cotação direta MULTKAP foi utilizado o valor constante nos itens 18 a 22 do Anexo II id. 0551048 pág. 1, tendo em vista serem do mesmo tamanho, e não o valor constante no mesmo anexo pág. 6 pois houve erro no tamanho informado na proposta pelo fornecedor.
																			</t>
    </r>
  </si>
  <si>
    <t xml:space="preserve">Cálculo usado para utilização de cotação de preço público (Anexo I id. 0551047 pág. 6) : </t>
  </si>
  <si>
    <t>Área do material cotado pela Prefeitura M. Caxias do Sul - RS:</t>
  </si>
  <si>
    <t>1,60 m X 2 m = 3,2m²</t>
  </si>
  <si>
    <t>Valor total do protudo (melhor lance): R$ 736,30</t>
  </si>
  <si>
    <t>Valor do m²:</t>
  </si>
  <si>
    <t>R$ 736,30 : 3,2m² = 230,10</t>
  </si>
  <si>
    <r>
      <t xml:space="preserve">Os preços públicos foram atualizados com base no IPCA do período, conforme Anexo II id. </t>
    </r>
    <r>
      <rPr>
        <sz val="11"/>
        <color rgb="FFC00000"/>
        <rFont val="Calibri"/>
        <family val="2"/>
        <scheme val="minor"/>
      </rPr>
      <t xml:space="preserve">0551047 </t>
    </r>
    <r>
      <rPr>
        <sz val="11"/>
        <color theme="1"/>
        <rFont val="Calibri"/>
        <family val="2"/>
        <scheme val="minor"/>
      </rPr>
      <t xml:space="preserve">pág. </t>
    </r>
    <r>
      <rPr>
        <sz val="11"/>
        <color rgb="FFC00000"/>
        <rFont val="Calibri"/>
        <family val="2"/>
        <scheme val="minor"/>
      </rPr>
      <t xml:space="preserve">XX </t>
    </r>
    <r>
      <rPr>
        <sz val="11"/>
        <color theme="1"/>
        <rFont val="Calibri"/>
        <family val="2"/>
        <scheme val="minor"/>
      </rPr>
      <t>(valor atualizado do m² R$ 246,66).</t>
    </r>
  </si>
  <si>
    <t>Logo, o valor R$ 246,66 equivale a 1m² do produto, sendo esse o valor base para o cálculo das metragens a serem adquiridas pelo CJF e SJGO</t>
  </si>
  <si>
    <t>valor m²</t>
  </si>
  <si>
    <t xml:space="preserve">Valor m² = </t>
  </si>
  <si>
    <t>Capitania Fluvial de Brasília - DF (DL 023/2023 de 12/07/2023)</t>
  </si>
  <si>
    <t>Medidas: 2,35 m X 1,04 m = 2,44m²</t>
  </si>
  <si>
    <r>
      <t xml:space="preserve">Valor peça (melhor lance) = </t>
    </r>
    <r>
      <rPr>
        <b/>
        <sz val="10"/>
        <color theme="1"/>
        <rFont val="Calibri"/>
        <family val="2"/>
        <scheme val="minor"/>
      </rPr>
      <t>R$ 1.428,00</t>
    </r>
  </si>
  <si>
    <t xml:space="preserve">Valor atualizado pelo IPCA (julho/2023 a março/2024): </t>
  </si>
  <si>
    <t>Prefeitura Municipal de Capão da Canoa - Secretaria de Gestão, Inovação e Planejamento - RS (P.E n. 259925</t>
  </si>
  <si>
    <t>Medidas: 1,00 m X 1,80 m = 1,8m²</t>
  </si>
  <si>
    <r>
      <t xml:space="preserve">Valor peça (melhor lance) = </t>
    </r>
    <r>
      <rPr>
        <b/>
        <sz val="10"/>
        <color theme="1"/>
        <rFont val="Calibri"/>
        <family val="2"/>
        <scheme val="minor"/>
      </rPr>
      <t>R$ 1.166,67</t>
    </r>
  </si>
  <si>
    <t>Seção de Compras - SECOMP / SUCOP / SAD</t>
  </si>
  <si>
    <t>Realizado por: Leumaise Aparecida dos Santos matrícula 689</t>
  </si>
  <si>
    <t>Data base: 19/04/2024</t>
  </si>
  <si>
    <t xml:space="preserve">QTD </t>
  </si>
  <si>
    <t>GERENCIAMENTO DOS RISCOS:
*Os potenciais riscos devem ser explicitados na informação da unidade.
*Os potenciais riscos devem ser explicitados na informação da unidade.
*Os riscos que influenciam diretemente na seleção do fornecedor devem ser encaminhados à Seção de Licitações.
* Juntar aos autos a relação de possíveis fornecedores que foram consultados e não enviaram propostas.
*Observar se há proposta direta com fornecedor que também esteja fornecendo para a administração (ARP  e contratos) em preço manifestamente inferior, com vistas ao questionamento e análise crítica.
* A pesquisa atual possui valor menor, em razão da inclusão de mais preços públicos.</t>
  </si>
  <si>
    <r>
      <t xml:space="preserve">Tapete de vinil para ambiente interno/externo onde há trânsito de público, vulcanizado, sem borda rebaixada, leve, resistente, lavável, anti- chama, antiderrapante e aderente ao piso, altura aproximada de 10 mm, fundo na cor grafite e personalizado com a logomarca da Justiça Federal centralizada, conforme layouts nos Anexos 01 e 02. Metragem: 1,17 x 1,2m total do tapete e 40 x 45cm da personalização e recortes de 5 x 24 cm nas laterais esquerda e direita.
</t>
    </r>
    <r>
      <rPr>
        <b/>
        <sz val="10"/>
        <color rgb="FFFF0000"/>
        <rFont val="Calibri"/>
        <family val="2"/>
      </rPr>
      <t>Área interna - Edifício-Sede. SJGO.</t>
    </r>
  </si>
  <si>
    <t>G P Comercio e Serviços Ltda
CNPJ: 04.375.274/0001-16</t>
  </si>
  <si>
    <t xml:space="preserve"> da média dos preços obtidos </t>
  </si>
  <si>
    <t>JOSE BONFIM VIEIRA DOS SANTOS 01250578140
CNPJ: 44.774.066/0001-04</t>
  </si>
  <si>
    <t>da média dos preços obtidos</t>
  </si>
  <si>
    <t>TIE Tapetes Eireli
CNPJ: 10.261.012/0001-23</t>
  </si>
  <si>
    <t>Proposta comercial
Anexo II - pág. 07</t>
  </si>
  <si>
    <t>Capacholândia Com. de Capachos Ltda
29.351.402/0001-12</t>
  </si>
  <si>
    <t>acima da média dos preços obtidos</t>
  </si>
  <si>
    <t>Prefeitura Municipal de Toledo PR
Pregão E. n. 213/2023
Anexo I - pág. 20</t>
  </si>
  <si>
    <t>JP TAPETES E CAPACHOS LTDA CNPJ: 09.328.018/0001-91</t>
  </si>
  <si>
    <t>Proposta comercial
Anexo II - pág. 05</t>
  </si>
  <si>
    <r>
      <t xml:space="preserve">Tapete de vinil para ambiente interno/externo onde há trânsito de público, vulcanizado, sem borda rebaixada, leve, resistente, lavável, anti- chama, antiderrapante e aderente ao piso, altura aproximada de 10 mm, fundo na cor grafite e personalizado com a logomarca da Justiça Federal centralizada, conforme layouts nos Anexos 03, 04 e 05. As medidas são aproximadas e devem ser conferidas pela empresa, há recorte para encaixe da porta de elevador. Metragem: 1,37 x 1,57m total do tapete e 35 x 41cm da personalização e recortes de 9 x 26 cm e 9 x 33 cm (obs: os lados dos recortes não são os mesmos para os 3 tapetes).
</t>
    </r>
    <r>
      <rPr>
        <b/>
        <sz val="10"/>
        <color rgb="FFFF0000"/>
        <rFont val="Calibri"/>
        <family val="2"/>
      </rPr>
      <t>Área interna - Edifício-Sede. SJGO.</t>
    </r>
  </si>
  <si>
    <r>
      <t xml:space="preserve">Tapete de vinil para ambiente interno/externo onde há trânsito de público, vulcanizado, sem borda rebaixada, leve, resistente, lavável, anti- chama, antiderrapante e aderente ao piso, altura aproximada de 10 mm, fundo na cor grafite e personalizado com a logomarca da Justiça Federal centralizada, conforme layouts nos Anexos 06 e 08. Metragem: 2,38 x 0,80m total do tapete e 47 x 50cm da personalização.
</t>
    </r>
    <r>
      <rPr>
        <b/>
        <sz val="10"/>
        <color rgb="FFFF0000"/>
        <rFont val="Calibri"/>
        <family val="2"/>
      </rPr>
      <t>Área externa - Edifício Anexo e Gama Dias. SJGO.</t>
    </r>
  </si>
  <si>
    <r>
      <t xml:space="preserve">Tapete de vinil para ambiente interno/externo onde há trânsito de público, vulcanizado, sem borda rebaixada, leve, resistente, lavável, anti- chama, antiderrapante e aderente ao piso, altura aproximada de 10 mm, fundo na cor grafite e personalizado com a logomarca da Justiça Federal centralizada, conforme layout no Anexo 07. Metragem: 1,34 x 0,80 m do tapete e 41 x 35 cm da personalização.
</t>
    </r>
    <r>
      <rPr>
        <b/>
        <sz val="10"/>
        <color rgb="FFFF0000"/>
        <rFont val="Calibri"/>
        <family val="2"/>
      </rPr>
      <t>Área externa - Edifício-Sede. SJGO.</t>
    </r>
  </si>
  <si>
    <r>
      <t xml:space="preserve">Tapete de vinil para ambiente interno/externo onde há trânsito de público, vulcanizado, sem borda rebaixada, leve, resistente, lavável, anti- chama, antiderrapante e aderente ao piso, altura aproximada de 10 mm, fundo na cor grafite e personalizado com a logomarca da Justiça Federal centralizada, conforme layout no Anexo 09. Metragem: 1,02 x 1,22m total do tapete e 35 x 41cm da personalização.
</t>
    </r>
    <r>
      <rPr>
        <b/>
        <sz val="10"/>
        <color rgb="FFFF0000"/>
        <rFont val="Calibri"/>
        <family val="2"/>
      </rPr>
      <t>Área interna - Edifício Gama Dias. SJGO.</t>
    </r>
  </si>
  <si>
    <t>VALOR ESTIMADO DO LOTE:</t>
  </si>
  <si>
    <t xml:space="preserve">Cálculo usado para utilização de cotação de preço público </t>
  </si>
  <si>
    <t>Prefeitura Municipal de Toledo - PR  (Anexo I id. 0551047 pág. 20)</t>
  </si>
  <si>
    <t>Área do material cotado pela Prefeitura:</t>
  </si>
  <si>
    <t>Item 1 - 1,20m X 0,8m = 0,96m²</t>
  </si>
  <si>
    <t>Valor total unitário final: R$ 384,00</t>
  </si>
  <si>
    <t>R$ 384,00 : 0,96m² = R$ 400,00</t>
  </si>
  <si>
    <t>Os preços públicos foram atualizados com base no IPCA do período, conforme Anexo I id. 0551047 pág. 13 (valor atualizado do m² R$ 403,93).</t>
  </si>
  <si>
    <t>Logo, o valor R$ 403,93 equivale a 1m² do produto, sendo esse o valor base para o cálculo do valor das metragens a serem adquiridas pela SJGO</t>
  </si>
  <si>
    <t>medidas 1,20 x 0,9 m = 1,08 m</t>
  </si>
  <si>
    <t>valor peça = 320,76</t>
  </si>
  <si>
    <t>Medidas: 2 m X 1 m = 2 m²</t>
  </si>
  <si>
    <t>Valor peça (melhor lance) = R$  724,00</t>
  </si>
  <si>
    <t xml:space="preserve">Valor atualizado pelo IPCA (dezembro/2022 a março/2024): </t>
  </si>
  <si>
    <t>Valor m² (atualizado)</t>
  </si>
  <si>
    <t>&lt;75% da média</t>
  </si>
  <si>
    <t>Pallet estrado plástico 2,5x25x50 azul
a. Dimensões do Piso (LxCxA): 50 x 25 x 2,5 cm
b. Peso do estrado (kg): 0,400 Kg
c. Peças por (m²): 8 pçs (m²)
d. Carga estática: 3 t/m²
e. Temperaturas negativas: até -5Cº (reciclado)
f. Cor: azul
g. Fabricados: em polipropileno – PP e/ou polietileno de alta densidade – PEAD em módulos;
h. Normatizados: atendem as normas da ANVISA – Agência Nacional de Vigilância Sanitária.
i. atendem as normas da ANVISA – Agência Nacional de Vigilância Sanitária.
j. Aplicações: variados tipos de pisos;
k. Função: quando existe a necessidade de proteger seres vivos contra a umidade, frio, e variadas situações adversas. mantendo a higiene do local, isolando e evitando a proliferação de fungos, bactérias e micro-organismos.
l. Indicados: Para vestiários, banheiros, chuveiros, saunas, lavanderias, academias, clubes, escolas, colégios e creches.
m. Marca de referência: ABELT, SNM Plásticos ou similar</t>
  </si>
  <si>
    <t>Sítio Eletrônico https://grandeatacado.com.br/produto/piso-25x50x25-azul/?gclid=EAIaIQobChMIqpOVw_OWggMVYPPjBx0PaQJjEAQYByABEgI9Z_D_BwE</t>
  </si>
  <si>
    <t>Internet</t>
  </si>
  <si>
    <t>GRANDE ATACADO DE PRODUTOS EM GERAL UNIPESSOAL LTDA - 41.036.899/0001-80</t>
  </si>
  <si>
    <t>DEMAIS</t>
  </si>
  <si>
    <t>Sítio Eletrônico https://www.lojadomecanico.com.br/produto/141596/31/327/Piso-Plastico-Modular-250-x-500mm-Azul-/153/?utm_source=googleshopping&amp;utm_campaign=xml</t>
  </si>
  <si>
    <t>GURGELMIX MAQUINAS E FERRAMENTAS S.A. - 29.302.348/0003-87</t>
  </si>
  <si>
    <t>Sítio Eletrônico https://www.fg.com.br/piso-plastico-modular-250-mm-x-500-mm-azul-42528-presto/p?idsku=1172152&amp;utm_source=publya&amp;utm_medium=pmax&amp;utm_campaign=ferramentasgerais&amp;utm_term=ggs&amp;gclid=EAIaIQobChMIqpOVw_OWggMVYPPjBx0PaQJjEAQYCSABEgJEs_D_BwE</t>
  </si>
  <si>
    <t>FERRAMENTAS GERAIS COMERCIO E IMPORTACAO DE FERRAMENTAS E MAQUINAS LTDA - 92.664.028/0001-41</t>
  </si>
  <si>
    <t>Sítio Eletrônico https://www.impallets.com.br/produtos/piso-25x50x25-cinza/</t>
  </si>
  <si>
    <t>IMPALLETS - PRODUTOS, SERVICOS, IMPORTACAO E EXPORTACAO LTDA - 52.412.391/0001-55</t>
  </si>
  <si>
    <t>CONSELHO DA JUSTIÇA FEDERAL - CJF                                                     CONTRATO N. 005/2023                       (01/2023)</t>
  </si>
  <si>
    <t>compras.gov./outros</t>
  </si>
  <si>
    <t>CÂMARA MUNICIPAL DE NOVA FRIBURGO - RJ</t>
  </si>
  <si>
    <t>Pregão Eletrônico n 004/2023 - ARP N 012/2023</t>
  </si>
  <si>
    <t>F M S FALCÃO ATACADISTA LTDA ME - 45.769.761/0001-40</t>
  </si>
  <si>
    <t>Ass. Escola Manoel A. Grande                Ata P. E. n. 2/2023                                       (8/12/2023)</t>
  </si>
  <si>
    <t>comprasnet/outros</t>
  </si>
  <si>
    <t xml:space="preserve">DISTRIBUIDORA SOUSA DE PRODUTOS ALIMENTICIOS LTDA   38.946.372/0001-88 </t>
  </si>
  <si>
    <t>Tribunal de Justiça do Estado de Tocantins      Ata n. 12/2023                                                     (02/2023)</t>
  </si>
  <si>
    <t>compras.gov/outros</t>
  </si>
  <si>
    <t>DPS Gonçalves Indústria e Comércio de Alimentos - Ltda - 64.106.552/0001-61</t>
  </si>
  <si>
    <t>Demais</t>
  </si>
  <si>
    <t>CONSELHO NACIONAL DE JUSTIÇA - CNJ     Pregão 06/2022 - Ata de Registro de Preços n. 05/2022                                                            (07/2022)</t>
  </si>
  <si>
    <t>FINO SABOR INDÚSTRIA E COMÉRCIO LTDA - 00.354.138/0003-50</t>
  </si>
  <si>
    <t>Instituto de Pesos e Medidas do Estado de São Paulo - IPEM/SP</t>
  </si>
  <si>
    <t>Pregão 32/2022 - ARP 08/2022</t>
  </si>
  <si>
    <t>DPS GONÇALVES INDÚSTRIA E COMÉRCIO DE ALIMENTOS LTDA - 64.106.552/0001-61</t>
  </si>
  <si>
    <t>Ass. Escola Dr. Pedro L. Teixeira       Ata P. E. n. 3/2023                                       (4/12/2023)</t>
  </si>
  <si>
    <t>COMERCIAL FEITOSA LTDA                   46.739.055/0001-19</t>
  </si>
  <si>
    <t>Seção de Serviços Gerais - SESEGE / SUMAG / SAD</t>
  </si>
  <si>
    <t>Lote/Item</t>
  </si>
  <si>
    <t>Descrição</t>
  </si>
  <si>
    <t>Valor Total</t>
  </si>
  <si>
    <t>Lote 1</t>
  </si>
  <si>
    <t>Capachos CJF e SJGO</t>
  </si>
  <si>
    <t>Lote 2</t>
  </si>
  <si>
    <t>Capachos Personalizados SJGO</t>
  </si>
  <si>
    <t>Item 31</t>
  </si>
  <si>
    <t>Pallets CJF</t>
  </si>
  <si>
    <t>GRUPO 19 - MATERIAIS PARA VEDAÇÃO</t>
  </si>
  <si>
    <t>SINAPI</t>
  </si>
  <si>
    <t>ESPECIFICAÇÃO</t>
  </si>
  <si>
    <t>UNID.</t>
  </si>
  <si>
    <t>VALOR
TOTAL</t>
  </si>
  <si>
    <t>IMAGEM PARA
REFERÊNCIA</t>
  </si>
  <si>
    <t>Link</t>
  </si>
  <si>
    <r>
      <t xml:space="preserve">MANTA ASFÁLTICA
</t>
    </r>
    <r>
      <rPr>
        <sz val="11"/>
        <color rgb="FF000000"/>
        <rFont val="Calibri"/>
        <family val="2"/>
        <scheme val="minor"/>
      </rPr>
      <t>- Comprimento: 10 metros;
- Largura: 100 cm;
- Espessura: 3mm;
- Estado Físico: Sólido;
- Cor: Preto;
- Acabamento: Rugoso;
- Rolo;
- Ref: Marca VIAPOL, Modelo: LAGE GLASS.</t>
    </r>
  </si>
  <si>
    <t>m²</t>
  </si>
  <si>
    <r>
      <t xml:space="preserve">PRIMER PARA MANTA ASFÁLTICA
</t>
    </r>
    <r>
      <rPr>
        <sz val="11"/>
        <color rgb="FF000000"/>
        <rFont val="Calibri"/>
        <family val="2"/>
        <scheme val="minor"/>
      </rPr>
      <t>- Conteúdo: 18 Litros;
- Cor: Preta;
- Rendimento: 60m²;
- Tempo de secagem: 6 horas;
- Para aplicação da manta asfáltica, lajes, piscinas, reservatórios;
- Ref: Marca VEDACIT.</t>
    </r>
  </si>
  <si>
    <t>Lata</t>
  </si>
  <si>
    <t>https://www.leroymerlin.com.br/primer-manta-vedacit-18l-preta-vedacit_87006402</t>
  </si>
  <si>
    <r>
      <t xml:space="preserve">IMPERMEABILIZANTE 
</t>
    </r>
    <r>
      <rPr>
        <sz val="11"/>
        <color rgb="FF000000"/>
        <rFont val="Calibri"/>
        <family val="2"/>
        <scheme val="minor"/>
      </rPr>
      <t>- Argamassa Polimérica;
- Cor: Cinza;
- Conteúdo da Embalagem: Líquido+Pó;
- Peso do produto: 18 kg;
- Rendimento: 6 m²;
- Ref: Marca: SIKA, Linha: SIKA TOP 107.</t>
    </r>
  </si>
  <si>
    <t>Caixa</t>
  </si>
  <si>
    <t>https://www.leroymerlin.com.br/impermeabilizante-sika-top-107-cinza-argamassa-aditivo-18kg_86693376?store_code=23&amp;gclid=EAIaIQobChMIirud95f76wIVUw-RCh3fkQbJEAYYASABEgLGdfD_BwE</t>
  </si>
  <si>
    <t>TOTAL:</t>
  </si>
  <si>
    <t>Relatório Fonte de Preços</t>
  </si>
  <si>
    <t>-</t>
  </si>
  <si>
    <r>
      <t xml:space="preserve">Capacho novo e sem uso, superfície abrasiva que impede a sujeira de entrar nos ambientes, composição de aproximadamente 80% de material reciclável, em polipropileno e poliéster, base de borracha antiderrapante, borda de borracha tipo rampa de aproximadamente 3cm de largura, espessura entre 7 e 10mm, peso aproximado de 6kg/m², cor cinza, absorção mínima de 5,0 l/m².
Medidas conforme abaixo.
Marca de referência King Clean e/ou equivalente. 
</t>
    </r>
    <r>
      <rPr>
        <b/>
        <sz val="11"/>
        <color rgb="FF000000"/>
        <rFont val="Calibri"/>
      </rPr>
      <t xml:space="preserve">
Local: Entrada para o prédio partindo da garagem (principal).</t>
    </r>
  </si>
  <si>
    <t>Ministerio da Justiça e Segurança Pública / RR</t>
  </si>
  <si>
    <t>Prefeitura Municipal Venâncio Aires (P.E n. 092/2023 de dezembro/2023)</t>
  </si>
  <si>
    <r>
      <t>Ministério da Justiça e Segurança Pública  - RR
Realtório Fonte de Preços</t>
    </r>
    <r>
      <rPr>
        <sz val="11"/>
        <color rgb="FFC00000"/>
        <rFont val="Calibri"/>
        <family val="2"/>
        <scheme val="minor"/>
      </rPr>
      <t xml:space="preserve">
</t>
    </r>
  </si>
  <si>
    <r>
      <t xml:space="preserve">Prefeitura Municipal de Venâncio Aires - RS
Pregão Eletrônico n. 092/2023
18/12/2023
</t>
    </r>
    <r>
      <rPr>
        <sz val="11"/>
        <color rgb="FFC00000"/>
        <rFont val="Calibri"/>
        <family val="2"/>
        <scheme val="minor"/>
      </rPr>
      <t xml:space="preserve"> </t>
    </r>
    <r>
      <rPr>
        <sz val="11"/>
        <color theme="9" tint="-0.249977111117893"/>
        <rFont val="Calibri"/>
        <family val="2"/>
        <scheme val="minor"/>
      </rPr>
      <t xml:space="preserve">   
</t>
    </r>
  </si>
  <si>
    <r>
      <t xml:space="preserve">Prefeitura Municipal de Ceres - GO
Ato de Dispensa de Licitação n. 045/2024
</t>
    </r>
    <r>
      <rPr>
        <b/>
        <sz val="11"/>
        <color theme="9" tint="-0.249977111117893"/>
        <rFont val="Calibri"/>
        <family val="2"/>
        <scheme val="minor"/>
      </rPr>
      <t>21/03/2024</t>
    </r>
    <r>
      <rPr>
        <sz val="11"/>
        <color theme="9" tint="-0.249977111117893"/>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</si>
</sst>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R$&quot;\ #,##0.00;[Red]\-&quot;R$&quot;\ #,##0.00"/>
    <numFmt numFmtId="44" formatCode="_-&quot;R$&quot;\ * #,##0.00_-;\-&quot;R$&quot;\ * #,##0.00_-;_-&quot;R$&quot;\ * &quot;-&quot;??_-;_-@_-"/>
    <numFmt numFmtId="43" formatCode="_-* #,##0.00_-;\-* #,##0.00_-;_-* &quot;-&quot;??_-;_-@_-"/>
    <numFmt numFmtId="164" formatCode="&quot;R$&quot;\ #,##0.00"/>
    <numFmt numFmtId="165" formatCode="#,##0.000"/>
    <numFmt numFmtId="166" formatCode="#,##0.0000"/>
    <numFmt numFmtId="167" formatCode="0.0000"/>
    <numFmt numFmtId="168" formatCode="0.000"/>
  </numFmts>
  <fonts count="72" x14ac:knownFonts="1">
    <font>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name val="Arial"/>
      <family val="1"/>
    </font>
    <font>
      <sz val="10"/>
      <name val="Arial"/>
      <family val="2"/>
    </font>
    <font>
      <b/>
      <sz val="14"/>
      <color theme="1"/>
      <name val="Calibri"/>
      <family val="2"/>
      <scheme val="minor"/>
    </font>
    <font>
      <sz val="11"/>
      <color theme="0"/>
      <name val="Calibri"/>
      <family val="2"/>
      <scheme val="minor"/>
    </font>
    <font>
      <b/>
      <sz val="15"/>
      <color theme="3"/>
      <name val="Calibri"/>
      <family val="2"/>
      <scheme val="minor"/>
    </font>
    <font>
      <sz val="10"/>
      <color theme="1"/>
      <name val="Calibri"/>
      <family val="2"/>
      <scheme val="minor"/>
    </font>
    <font>
      <sz val="10"/>
      <name val="Calibri"/>
      <family val="2"/>
    </font>
    <font>
      <sz val="10"/>
      <name val="Calibri"/>
      <family val="2"/>
      <scheme val="minor"/>
    </font>
    <font>
      <b/>
      <sz val="10"/>
      <color theme="1"/>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9C0006"/>
      <name val="Calibri"/>
      <family val="2"/>
      <scheme val="minor"/>
    </font>
    <font>
      <sz val="9"/>
      <color theme="1"/>
      <name val="Calibri"/>
      <family val="2"/>
      <scheme val="minor"/>
    </font>
    <font>
      <b/>
      <sz val="9"/>
      <color theme="3"/>
      <name val="Calibri"/>
      <family val="2"/>
      <scheme val="minor"/>
    </font>
    <font>
      <b/>
      <sz val="14"/>
      <color theme="3"/>
      <name val="Calibri"/>
      <family val="2"/>
      <scheme val="minor"/>
    </font>
    <font>
      <b/>
      <sz val="10"/>
      <color theme="0"/>
      <name val="Calibri"/>
      <family val="2"/>
      <scheme val="minor"/>
    </font>
    <font>
      <b/>
      <sz val="10"/>
      <name val="Calibri"/>
      <family val="2"/>
      <scheme val="minor"/>
    </font>
    <font>
      <b/>
      <sz val="18"/>
      <color theme="3"/>
      <name val="Calibri"/>
      <family val="2"/>
      <scheme val="minor"/>
    </font>
    <font>
      <sz val="11"/>
      <name val="Calibri"/>
      <family val="2"/>
      <scheme val="minor"/>
    </font>
    <font>
      <sz val="10"/>
      <color theme="6" tint="0.39994506668294322"/>
      <name val="Calibri"/>
      <family val="2"/>
      <scheme val="minor"/>
    </font>
    <font>
      <b/>
      <sz val="11"/>
      <color theme="0"/>
      <name val="Arial"/>
      <family val="2"/>
    </font>
    <font>
      <b/>
      <sz val="11"/>
      <color theme="1"/>
      <name val="Arial"/>
      <family val="2"/>
    </font>
    <font>
      <b/>
      <sz val="11"/>
      <color rgb="FF9C5700"/>
      <name val="Arial"/>
      <family val="2"/>
    </font>
    <font>
      <b/>
      <sz val="11"/>
      <color rgb="FF006100"/>
      <name val="Arial"/>
      <family val="2"/>
    </font>
    <font>
      <sz val="11"/>
      <color theme="1"/>
      <name val="Arial"/>
      <family val="2"/>
    </font>
    <font>
      <sz val="11"/>
      <color rgb="FF9C0006"/>
      <name val="Arial"/>
      <family val="2"/>
    </font>
    <font>
      <b/>
      <sz val="10"/>
      <color theme="0"/>
      <name val="Arial"/>
      <family val="2"/>
    </font>
    <font>
      <b/>
      <sz val="10"/>
      <color theme="1"/>
      <name val="Arial"/>
      <family val="2"/>
    </font>
    <font>
      <b/>
      <sz val="10"/>
      <color rgb="FF9C5700"/>
      <name val="Arial"/>
      <family val="2"/>
    </font>
    <font>
      <b/>
      <sz val="10"/>
      <color rgb="FF006100"/>
      <name val="Arial"/>
      <family val="2"/>
    </font>
    <font>
      <sz val="10"/>
      <color theme="1"/>
      <name val="Arial"/>
      <family val="2"/>
    </font>
    <font>
      <sz val="11"/>
      <color theme="6" tint="-0.249977111117893"/>
      <name val="Calibri"/>
      <family val="2"/>
      <scheme val="minor"/>
    </font>
    <font>
      <sz val="9"/>
      <color theme="6" tint="-0.249977111117893"/>
      <name val="Calibri"/>
      <family val="2"/>
      <scheme val="minor"/>
    </font>
    <font>
      <sz val="12"/>
      <name val="Times New Roman"/>
      <family val="1"/>
    </font>
    <font>
      <sz val="10"/>
      <color theme="5"/>
      <name val="Calibri"/>
      <family val="2"/>
      <scheme val="minor"/>
    </font>
    <font>
      <b/>
      <sz val="12"/>
      <name val="Times New Roman"/>
      <family val="1"/>
    </font>
    <font>
      <sz val="12"/>
      <color theme="9"/>
      <name val="Calibri"/>
      <family val="2"/>
      <scheme val="minor"/>
    </font>
    <font>
      <sz val="12"/>
      <name val="Calibri"/>
      <family val="2"/>
      <scheme val="minor"/>
    </font>
    <font>
      <u/>
      <sz val="12"/>
      <name val="Calibri"/>
      <family val="2"/>
      <scheme val="minor"/>
    </font>
    <font>
      <sz val="11"/>
      <color rgb="FFFF0000"/>
      <name val="Calibri"/>
      <family val="2"/>
      <scheme val="minor"/>
    </font>
    <font>
      <b/>
      <sz val="11"/>
      <color theme="0"/>
      <name val="Calibri"/>
      <family val="2"/>
      <scheme val="minor"/>
    </font>
    <font>
      <b/>
      <sz val="11"/>
      <color rgb="FFFF0000"/>
      <name val="Calibri"/>
      <family val="2"/>
      <scheme val="minor"/>
    </font>
    <font>
      <b/>
      <sz val="10"/>
      <color rgb="FFFF0000"/>
      <name val="Calibri"/>
      <family val="2"/>
    </font>
    <font>
      <sz val="11"/>
      <color rgb="FFC00000"/>
      <name val="Calibri"/>
      <family val="2"/>
      <scheme val="minor"/>
    </font>
    <font>
      <sz val="10"/>
      <color theme="9"/>
      <name val="Calibri"/>
      <family val="2"/>
      <scheme val="minor"/>
    </font>
    <font>
      <sz val="8"/>
      <name val="Calibri"/>
      <family val="2"/>
      <scheme val="minor"/>
    </font>
    <font>
      <sz val="11"/>
      <color theme="9" tint="-0.249977111117893"/>
      <name val="Calibri"/>
      <family val="2"/>
      <scheme val="minor"/>
    </font>
    <font>
      <b/>
      <sz val="11"/>
      <color theme="9" tint="-0.249977111117893"/>
      <name val="Calibri"/>
      <family val="2"/>
      <scheme val="minor"/>
    </font>
    <font>
      <sz val="11"/>
      <color theme="9"/>
      <name val="Calibri"/>
      <family val="2"/>
      <scheme val="minor"/>
    </font>
    <font>
      <sz val="11"/>
      <name val="Times New Roman"/>
      <family val="1"/>
    </font>
    <font>
      <sz val="11"/>
      <color theme="5"/>
      <name val="Calibri"/>
      <family val="2"/>
      <scheme val="minor"/>
    </font>
    <font>
      <sz val="11"/>
      <color theme="8" tint="-0.249977111117893"/>
      <name val="Calibri"/>
      <family val="2"/>
      <scheme val="minor"/>
    </font>
    <font>
      <sz val="9"/>
      <color theme="8" tint="-0.249977111117893"/>
      <name val="Calibri"/>
      <family val="2"/>
      <scheme val="minor"/>
    </font>
    <font>
      <sz val="9"/>
      <color rgb="FFFF0000"/>
      <name val="Calibri"/>
      <family val="2"/>
      <scheme val="minor"/>
    </font>
    <font>
      <sz val="11"/>
      <color theme="5" tint="-0.249977111117893"/>
      <name val="Calibri"/>
      <family val="2"/>
      <scheme val="minor"/>
    </font>
    <font>
      <b/>
      <sz val="11"/>
      <name val="Times New Roman"/>
      <family val="1"/>
    </font>
    <font>
      <sz val="11"/>
      <name val="Calibri"/>
      <family val="2"/>
    </font>
    <font>
      <b/>
      <sz val="11"/>
      <name val="Calibri"/>
      <family val="2"/>
    </font>
    <font>
      <b/>
      <sz val="11"/>
      <name val="Calibri"/>
      <family val="2"/>
      <scheme val="minor"/>
    </font>
    <font>
      <b/>
      <sz val="11"/>
      <color theme="0"/>
      <name val="Arial Black"/>
      <family val="2"/>
    </font>
    <font>
      <b/>
      <sz val="11"/>
      <color rgb="FF0070C0"/>
      <name val="Calibri"/>
      <family val="2"/>
      <scheme val="minor"/>
    </font>
    <font>
      <b/>
      <sz val="11"/>
      <color rgb="FFFF0000"/>
      <name val="Calibri"/>
      <family val="2"/>
    </font>
    <font>
      <sz val="11"/>
      <color rgb="FF002060"/>
      <name val="Calibri"/>
      <family val="2"/>
      <scheme val="minor"/>
    </font>
    <font>
      <sz val="11"/>
      <color rgb="FF000000"/>
      <name val="Calibri"/>
    </font>
    <font>
      <b/>
      <sz val="11"/>
      <color rgb="FF000000"/>
      <name val="Calibri"/>
    </font>
  </fonts>
  <fills count="24">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rgb="FF000000"/>
      </patternFill>
    </fill>
    <fill>
      <patternFill patternType="solid">
        <fgColor theme="5"/>
      </patternFill>
    </fill>
    <fill>
      <patternFill patternType="solid">
        <fgColor theme="7" tint="0.39997558519241921"/>
        <bgColor indexed="64"/>
      </patternFill>
    </fill>
    <fill>
      <patternFill patternType="solid">
        <fgColor rgb="FFC6EFCE"/>
      </patternFill>
    </fill>
    <fill>
      <patternFill patternType="solid">
        <fgColor rgb="FFFFEB9C"/>
      </patternFill>
    </fill>
    <fill>
      <patternFill patternType="solid">
        <fgColor rgb="FFFFC7CE"/>
      </patternFill>
    </fill>
    <fill>
      <patternFill patternType="solid">
        <fgColor theme="6" tint="0.79998168889431442"/>
        <bgColor indexed="64"/>
      </patternFill>
    </fill>
    <fill>
      <patternFill patternType="solid">
        <fgColor theme="7" tint="0.79998168889431442"/>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0">
    <xf numFmtId="0" fontId="0" fillId="0" borderId="0"/>
    <xf numFmtId="0" fontId="1" fillId="0" borderId="0" applyNumberFormat="0" applyFill="0" applyBorder="0" applyAlignment="0" applyProtection="0"/>
    <xf numFmtId="43" fontId="5" fillId="0" borderId="0" applyFont="0" applyFill="0" applyBorder="0" applyAlignment="0" applyProtection="0"/>
    <xf numFmtId="0" fontId="6" fillId="0" borderId="0"/>
    <xf numFmtId="9" fontId="6" fillId="0" borderId="0" applyFont="0" applyFill="0" applyBorder="0" applyAlignment="0" applyProtection="0"/>
    <xf numFmtId="9" fontId="7" fillId="0" borderId="0" applyFont="0" applyFill="0" applyBorder="0" applyAlignment="0" applyProtection="0"/>
    <xf numFmtId="0" fontId="9" fillId="8" borderId="0" applyNumberFormat="0" applyBorder="0" applyAlignment="0" applyProtection="0"/>
    <xf numFmtId="0" fontId="10" fillId="0" borderId="9" applyNumberFormat="0" applyFill="0" applyAlignment="0" applyProtection="0"/>
    <xf numFmtId="0" fontId="16" fillId="10" borderId="0" applyNumberFormat="0" applyBorder="0" applyAlignment="0" applyProtection="0"/>
    <xf numFmtId="0" fontId="17" fillId="11" borderId="0" applyNumberFormat="0" applyBorder="0" applyAlignment="0" applyProtection="0"/>
    <xf numFmtId="9" fontId="5" fillId="0" borderId="0" applyFont="0" applyFill="0" applyBorder="0" applyAlignment="0" applyProtection="0"/>
    <xf numFmtId="0" fontId="18" fillId="12" borderId="0" applyNumberFormat="0" applyBorder="0" applyAlignment="0" applyProtection="0"/>
    <xf numFmtId="0" fontId="5" fillId="14" borderId="0" applyNumberFormat="0" applyBorder="0" applyAlignment="0" applyProtection="0"/>
    <xf numFmtId="43" fontId="5" fillId="0" borderId="0" applyFont="0" applyFill="0" applyBorder="0" applyAlignment="0" applyProtection="0"/>
    <xf numFmtId="9" fontId="26" fillId="15" borderId="21" applyBorder="0">
      <alignment horizontal="center" vertical="center"/>
    </xf>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498">
    <xf numFmtId="0" fontId="0" fillId="0" borderId="0" xfId="0"/>
    <xf numFmtId="0" fontId="0" fillId="2" borderId="1" xfId="0" applyFill="1" applyBorder="1" applyAlignment="1">
      <alignment horizontal="center" vertical="center"/>
    </xf>
    <xf numFmtId="0" fontId="4" fillId="3" borderId="1" xfId="0" applyFont="1" applyFill="1" applyBorder="1" applyAlignment="1">
      <alignment horizontal="center" vertical="center"/>
    </xf>
    <xf numFmtId="0" fontId="1" fillId="2" borderId="1" xfId="1" applyFill="1" applyBorder="1" applyAlignment="1">
      <alignment vertical="center"/>
    </xf>
    <xf numFmtId="0" fontId="0" fillId="0" borderId="1" xfId="0" applyBorder="1"/>
    <xf numFmtId="0" fontId="0" fillId="0" borderId="1" xfId="0" applyBorder="1" applyAlignment="1">
      <alignment horizontal="center" vertical="center"/>
    </xf>
    <xf numFmtId="0" fontId="3" fillId="0" borderId="0" xfId="0" applyFont="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44" fontId="3" fillId="5" borderId="1" xfId="0" applyNumberFormat="1" applyFont="1" applyFill="1" applyBorder="1" applyAlignment="1">
      <alignment horizontal="center" vertical="center" wrapText="1"/>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0" fillId="2" borderId="1" xfId="0" applyNumberFormat="1" applyFill="1" applyBorder="1" applyAlignment="1">
      <alignment horizontal="center" vertical="center"/>
    </xf>
    <xf numFmtId="44" fontId="2" fillId="2" borderId="1" xfId="0" applyNumberFormat="1" applyFont="1" applyFill="1" applyBorder="1" applyAlignment="1">
      <alignment horizontal="center" vertical="center" wrapText="1"/>
    </xf>
    <xf numFmtId="44" fontId="3" fillId="6" borderId="2" xfId="0" applyNumberFormat="1" applyFont="1" applyFill="1" applyBorder="1"/>
    <xf numFmtId="0" fontId="2"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vertical="center"/>
    </xf>
    <xf numFmtId="0" fontId="4" fillId="2" borderId="1" xfId="0" applyFont="1" applyFill="1" applyBorder="1" applyAlignment="1">
      <alignment vertical="center" wrapText="1"/>
    </xf>
    <xf numFmtId="44" fontId="0" fillId="0" borderId="0" xfId="0" applyNumberFormat="1"/>
    <xf numFmtId="0" fontId="11" fillId="0" borderId="0" xfId="0" applyFont="1" applyAlignment="1">
      <alignment horizontal="left" vertical="center"/>
    </xf>
    <xf numFmtId="0" fontId="11" fillId="0" borderId="0" xfId="0" applyFont="1"/>
    <xf numFmtId="164" fontId="11" fillId="0" borderId="0" xfId="0" applyNumberFormat="1" applyFont="1" applyAlignment="1">
      <alignment horizontal="left"/>
    </xf>
    <xf numFmtId="0" fontId="0" fillId="0" borderId="0" xfId="0" applyAlignment="1">
      <alignment horizontal="left" vertical="center"/>
    </xf>
    <xf numFmtId="0" fontId="20" fillId="13" borderId="9" xfId="7" applyFont="1" applyFill="1" applyAlignment="1">
      <alignment vertical="top"/>
    </xf>
    <xf numFmtId="0" fontId="19" fillId="13" borderId="0" xfId="0" applyFont="1" applyFill="1" applyAlignment="1">
      <alignment vertical="top"/>
    </xf>
    <xf numFmtId="0" fontId="15" fillId="13" borderId="9" xfId="7" applyFont="1" applyFill="1" applyAlignment="1">
      <alignment vertical="top"/>
    </xf>
    <xf numFmtId="0" fontId="5" fillId="13" borderId="0" xfId="0" applyFont="1" applyFill="1" applyAlignment="1">
      <alignment vertical="top"/>
    </xf>
    <xf numFmtId="0" fontId="3" fillId="13" borderId="0" xfId="0" applyFont="1" applyFill="1" applyAlignment="1">
      <alignment vertical="top"/>
    </xf>
    <xf numFmtId="0" fontId="3" fillId="13" borderId="0" xfId="0" applyFont="1" applyFill="1" applyAlignment="1">
      <alignment horizontal="left" vertical="top"/>
    </xf>
    <xf numFmtId="0" fontId="3" fillId="13" borderId="0" xfId="0" applyFont="1" applyFill="1" applyAlignment="1">
      <alignment horizontal="center" vertical="top"/>
    </xf>
    <xf numFmtId="0" fontId="5" fillId="13" borderId="1" xfId="0" applyFont="1" applyFill="1" applyBorder="1" applyAlignment="1">
      <alignment vertical="top"/>
    </xf>
    <xf numFmtId="44" fontId="11" fillId="0" borderId="0" xfId="0" applyNumberFormat="1" applyFont="1" applyAlignment="1">
      <alignment horizontal="center" vertical="center"/>
    </xf>
    <xf numFmtId="0" fontId="24" fillId="13" borderId="9" xfId="7" applyFont="1" applyFill="1" applyAlignment="1">
      <alignment vertical="top"/>
    </xf>
    <xf numFmtId="0" fontId="0" fillId="0" borderId="0" xfId="0" applyAlignment="1">
      <alignment horizontal="center"/>
    </xf>
    <xf numFmtId="164" fontId="11" fillId="0" borderId="0" xfId="0" applyNumberFormat="1" applyFont="1" applyAlignment="1">
      <alignment horizontal="center"/>
    </xf>
    <xf numFmtId="43" fontId="0" fillId="0" borderId="0" xfId="13" applyFont="1"/>
    <xf numFmtId="43" fontId="0" fillId="0" borderId="0" xfId="13"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5" fillId="13" borderId="0" xfId="0" applyFont="1" applyFill="1" applyAlignment="1">
      <alignment horizontal="left" vertical="top"/>
    </xf>
    <xf numFmtId="0" fontId="5" fillId="13" borderId="0" xfId="0" applyFont="1" applyFill="1" applyAlignment="1">
      <alignment horizontal="center" vertical="top"/>
    </xf>
    <xf numFmtId="44" fontId="25" fillId="0" borderId="0" xfId="0" applyNumberFormat="1" applyFont="1" applyAlignment="1">
      <alignment horizontal="center" vertical="center"/>
    </xf>
    <xf numFmtId="9" fontId="11" fillId="15" borderId="21" xfId="10" applyFont="1" applyFill="1" applyBorder="1" applyAlignment="1">
      <alignment horizontal="center" vertical="center"/>
    </xf>
    <xf numFmtId="0" fontId="0" fillId="0" borderId="0" xfId="0" applyAlignment="1">
      <alignment wrapText="1"/>
    </xf>
    <xf numFmtId="44" fontId="22" fillId="8" borderId="26" xfId="6" applyNumberFormat="1" applyFont="1" applyBorder="1" applyAlignment="1">
      <alignment horizontal="center" vertical="center" wrapText="1"/>
    </xf>
    <xf numFmtId="44" fontId="14" fillId="15" borderId="1" xfId="0" applyNumberFormat="1" applyFont="1" applyFill="1" applyBorder="1" applyAlignment="1">
      <alignment horizontal="center" vertical="center" wrapText="1"/>
    </xf>
    <xf numFmtId="43" fontId="0" fillId="0" borderId="0" xfId="13" applyFont="1" applyFill="1" applyBorder="1" applyAlignment="1">
      <alignment horizontal="center" vertical="center"/>
    </xf>
    <xf numFmtId="44" fontId="27" fillId="17" borderId="8" xfId="6" applyNumberFormat="1" applyFont="1" applyFill="1" applyBorder="1" applyAlignment="1">
      <alignment horizontal="center" vertical="center" wrapText="1"/>
    </xf>
    <xf numFmtId="44" fontId="27" fillId="17" borderId="1" xfId="6" applyNumberFormat="1" applyFont="1" applyFill="1" applyBorder="1" applyAlignment="1">
      <alignment horizontal="center" vertical="center" wrapText="1"/>
    </xf>
    <xf numFmtId="43" fontId="27" fillId="17" borderId="1" xfId="13" applyFont="1" applyFill="1" applyBorder="1" applyAlignment="1">
      <alignment horizontal="center" vertical="center" wrapText="1"/>
    </xf>
    <xf numFmtId="44" fontId="27" fillId="17" borderId="5" xfId="6" applyNumberFormat="1" applyFont="1" applyFill="1" applyBorder="1" applyAlignment="1">
      <alignment horizontal="center" vertical="center" wrapText="1"/>
    </xf>
    <xf numFmtId="9" fontId="29" fillId="11" borderId="20" xfId="9" applyNumberFormat="1" applyFont="1" applyBorder="1" applyAlignment="1">
      <alignment horizontal="center" vertical="center"/>
    </xf>
    <xf numFmtId="9" fontId="30" fillId="10" borderId="14" xfId="8" applyNumberFormat="1" applyFont="1" applyBorder="1" applyAlignment="1">
      <alignment horizontal="center" vertical="center"/>
    </xf>
    <xf numFmtId="44" fontId="31" fillId="0" borderId="6" xfId="0" applyNumberFormat="1" applyFont="1" applyBorder="1" applyAlignment="1">
      <alignment horizontal="center" vertical="center"/>
    </xf>
    <xf numFmtId="2" fontId="31" fillId="0" borderId="4" xfId="0" applyNumberFormat="1" applyFont="1" applyBorder="1" applyAlignment="1">
      <alignment horizontal="center" vertical="center"/>
    </xf>
    <xf numFmtId="43" fontId="31" fillId="0" borderId="4" xfId="13" applyFont="1" applyBorder="1" applyAlignment="1">
      <alignment horizontal="center" vertical="center"/>
    </xf>
    <xf numFmtId="0" fontId="32" fillId="12" borderId="4" xfId="11" applyFont="1" applyBorder="1" applyAlignment="1">
      <alignment horizontal="center" vertical="center"/>
    </xf>
    <xf numFmtId="44" fontId="31" fillId="0" borderId="7" xfId="0" applyNumberFormat="1" applyFont="1" applyBorder="1" applyAlignment="1">
      <alignment horizontal="center" vertical="center"/>
    </xf>
    <xf numFmtId="44" fontId="31" fillId="14" borderId="15" xfId="12" applyNumberFormat="1" applyFont="1" applyBorder="1" applyAlignment="1">
      <alignment horizontal="center" vertical="center" wrapText="1"/>
    </xf>
    <xf numFmtId="44" fontId="31" fillId="14" borderId="10" xfId="12" quotePrefix="1" applyNumberFormat="1" applyFont="1" applyBorder="1" applyAlignment="1">
      <alignment horizontal="center" vertical="center" wrapText="1"/>
    </xf>
    <xf numFmtId="44" fontId="33" fillId="17" borderId="8" xfId="6" applyNumberFormat="1" applyFont="1" applyFill="1" applyBorder="1" applyAlignment="1">
      <alignment horizontal="center" vertical="center" wrapText="1"/>
    </xf>
    <xf numFmtId="44" fontId="33" fillId="17" borderId="1" xfId="6" applyNumberFormat="1" applyFont="1" applyFill="1" applyBorder="1" applyAlignment="1">
      <alignment horizontal="center" vertical="center" wrapText="1"/>
    </xf>
    <xf numFmtId="43" fontId="33" fillId="17" borderId="1" xfId="13" applyFont="1" applyFill="1" applyBorder="1" applyAlignment="1">
      <alignment horizontal="center" vertical="center" wrapText="1"/>
    </xf>
    <xf numFmtId="44" fontId="33" fillId="17" borderId="5" xfId="6" applyNumberFormat="1" applyFont="1" applyFill="1" applyBorder="1" applyAlignment="1">
      <alignment horizontal="center" vertical="center" wrapText="1"/>
    </xf>
    <xf numFmtId="9" fontId="35" fillId="11" borderId="20" xfId="9" applyNumberFormat="1" applyFont="1" applyBorder="1" applyAlignment="1">
      <alignment horizontal="center" vertical="center"/>
    </xf>
    <xf numFmtId="9" fontId="36" fillId="10" borderId="14" xfId="8" applyNumberFormat="1" applyFont="1" applyBorder="1" applyAlignment="1">
      <alignment horizontal="center" vertical="center"/>
    </xf>
    <xf numFmtId="44" fontId="37" fillId="14" borderId="15" xfId="12" applyNumberFormat="1" applyFont="1" applyBorder="1" applyAlignment="1">
      <alignment horizontal="center" vertical="center" wrapText="1"/>
    </xf>
    <xf numFmtId="44" fontId="37" fillId="14" borderId="10" xfId="12" quotePrefix="1" applyNumberFormat="1" applyFont="1" applyBorder="1" applyAlignment="1">
      <alignment horizontal="center" vertical="center" wrapText="1"/>
    </xf>
    <xf numFmtId="0" fontId="39" fillId="15" borderId="26" xfId="0" applyFont="1" applyFill="1" applyBorder="1" applyAlignment="1">
      <alignment horizontal="center" vertical="center" wrapText="1"/>
    </xf>
    <xf numFmtId="0" fontId="19" fillId="0" borderId="0" xfId="0" applyFont="1" applyAlignment="1">
      <alignment vertical="top"/>
    </xf>
    <xf numFmtId="0" fontId="0" fillId="13" borderId="1" xfId="0" applyFill="1" applyBorder="1" applyAlignment="1">
      <alignment vertical="top"/>
    </xf>
    <xf numFmtId="0" fontId="0" fillId="13" borderId="1" xfId="0" applyFill="1" applyBorder="1" applyAlignment="1">
      <alignment horizontal="center" vertical="center"/>
    </xf>
    <xf numFmtId="0" fontId="3" fillId="0" borderId="0" xfId="0" applyFont="1" applyAlignment="1">
      <alignment horizontal="left" vertical="center"/>
    </xf>
    <xf numFmtId="44" fontId="14" fillId="15" borderId="21" xfId="0" applyNumberFormat="1" applyFont="1" applyFill="1" applyBorder="1" applyAlignment="1">
      <alignment horizontal="center" vertical="center" wrapText="1"/>
    </xf>
    <xf numFmtId="44" fontId="22" fillId="8" borderId="1" xfId="6"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5" fillId="13" borderId="0" xfId="0" applyFont="1" applyFill="1" applyAlignment="1">
      <alignment horizontal="left" vertical="top" wrapText="1"/>
    </xf>
    <xf numFmtId="44" fontId="41" fillId="2" borderId="0" xfId="16" applyFont="1" applyFill="1" applyBorder="1" applyAlignment="1">
      <alignment horizontal="center" vertical="center" wrapText="1"/>
    </xf>
    <xf numFmtId="0" fontId="13" fillId="2" borderId="0" xfId="0" applyFont="1" applyFill="1" applyAlignment="1">
      <alignment horizontal="center" vertical="center" wrapText="1"/>
    </xf>
    <xf numFmtId="44" fontId="42" fillId="2" borderId="0" xfId="16" applyFont="1" applyFill="1" applyBorder="1" applyAlignment="1">
      <alignment horizontal="center" vertical="center" wrapText="1"/>
    </xf>
    <xf numFmtId="0" fontId="0" fillId="13" borderId="0" xfId="0" applyFill="1" applyAlignment="1">
      <alignment horizontal="center" vertical="center"/>
    </xf>
    <xf numFmtId="44" fontId="40" fillId="2" borderId="27" xfId="16" applyFont="1" applyFill="1" applyBorder="1" applyAlignment="1">
      <alignment horizontal="center" vertical="center" wrapText="1"/>
    </xf>
    <xf numFmtId="0" fontId="0" fillId="0" borderId="0" xfId="0" applyAlignment="1">
      <alignment horizontal="left" vertical="top" wrapText="1"/>
    </xf>
    <xf numFmtId="0" fontId="0" fillId="2" borderId="0" xfId="0" applyFill="1"/>
    <xf numFmtId="0" fontId="0" fillId="0" borderId="0" xfId="0" applyAlignment="1">
      <alignment vertical="top" wrapText="1"/>
    </xf>
    <xf numFmtId="44" fontId="27" fillId="0" borderId="0" xfId="6" applyNumberFormat="1" applyFont="1" applyFill="1" applyBorder="1" applyAlignment="1">
      <alignment horizontal="center" vertical="center" wrapText="1"/>
    </xf>
    <xf numFmtId="0" fontId="28" fillId="0" borderId="0" xfId="0" applyFont="1" applyAlignment="1">
      <alignment horizontal="center" vertical="center" wrapText="1"/>
    </xf>
    <xf numFmtId="0" fontId="44" fillId="0" borderId="1" xfId="0" applyFont="1" applyBorder="1" applyAlignment="1">
      <alignment horizontal="center" vertical="center" wrapText="1"/>
    </xf>
    <xf numFmtId="0" fontId="44" fillId="2" borderId="1" xfId="0" applyFont="1" applyFill="1" applyBorder="1" applyAlignment="1">
      <alignment horizontal="center" vertical="center" wrapText="1"/>
    </xf>
    <xf numFmtId="44" fontId="44" fillId="2" borderId="24" xfId="0" applyNumberFormat="1" applyFont="1" applyFill="1" applyBorder="1" applyAlignment="1">
      <alignment horizontal="center" vertical="center"/>
    </xf>
    <xf numFmtId="3" fontId="43" fillId="2" borderId="1" xfId="0" applyNumberFormat="1" applyFont="1" applyFill="1" applyBorder="1" applyAlignment="1">
      <alignment horizontal="center" vertical="center" wrapText="1"/>
    </xf>
    <xf numFmtId="0" fontId="44" fillId="2" borderId="24" xfId="0" applyFont="1" applyFill="1" applyBorder="1" applyAlignment="1">
      <alignment horizontal="center" vertical="center" wrapText="1"/>
    </xf>
    <xf numFmtId="3" fontId="44" fillId="2" borderId="24" xfId="0" applyNumberFormat="1" applyFont="1" applyFill="1" applyBorder="1" applyAlignment="1">
      <alignment horizontal="center" vertical="center" wrapText="1"/>
    </xf>
    <xf numFmtId="44" fontId="44" fillId="2" borderId="1" xfId="16" applyFont="1" applyFill="1" applyBorder="1" applyAlignment="1">
      <alignment horizontal="center" vertical="center" wrapText="1"/>
    </xf>
    <xf numFmtId="0" fontId="43" fillId="0" borderId="2" xfId="0" applyFont="1" applyBorder="1" applyAlignment="1">
      <alignment horizontal="center" vertical="center" wrapText="1"/>
    </xf>
    <xf numFmtId="0" fontId="43" fillId="2" borderId="2" xfId="0" applyFont="1" applyFill="1" applyBorder="1" applyAlignment="1">
      <alignment horizontal="center" vertical="center" wrapText="1"/>
    </xf>
    <xf numFmtId="44" fontId="44" fillId="2" borderId="1" xfId="0" applyNumberFormat="1" applyFont="1" applyFill="1" applyBorder="1" applyAlignment="1">
      <alignment horizontal="center" vertical="center"/>
    </xf>
    <xf numFmtId="44" fontId="44" fillId="2" borderId="24" xfId="16" applyFont="1" applyFill="1" applyBorder="1" applyAlignment="1">
      <alignment horizontal="center" vertical="center" wrapText="1"/>
    </xf>
    <xf numFmtId="3" fontId="44" fillId="2" borderId="2" xfId="0" applyNumberFormat="1" applyFont="1" applyFill="1" applyBorder="1" applyAlignment="1">
      <alignment horizontal="center" vertical="center" wrapText="1"/>
    </xf>
    <xf numFmtId="0" fontId="44" fillId="0" borderId="2" xfId="1" applyFont="1" applyBorder="1" applyAlignment="1">
      <alignment horizontal="center" vertical="center" wrapText="1"/>
    </xf>
    <xf numFmtId="0" fontId="45" fillId="2" borderId="1" xfId="1" applyFont="1" applyFill="1" applyBorder="1" applyAlignment="1">
      <alignment horizontal="center" vertical="center" wrapText="1"/>
    </xf>
    <xf numFmtId="3" fontId="43" fillId="2" borderId="24" xfId="0" applyNumberFormat="1"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 xfId="0" applyFont="1" applyBorder="1" applyAlignment="1">
      <alignment horizontal="center" vertical="center" wrapText="1"/>
    </xf>
    <xf numFmtId="44" fontId="13" fillId="2" borderId="1" xfId="0" applyNumberFormat="1" applyFont="1" applyFill="1" applyBorder="1" applyAlignment="1">
      <alignment horizontal="center" vertical="center" wrapText="1"/>
    </xf>
    <xf numFmtId="44" fontId="13" fillId="2" borderId="1" xfId="0" applyNumberFormat="1" applyFont="1" applyFill="1" applyBorder="1" applyAlignment="1">
      <alignment horizontal="center" vertical="center"/>
    </xf>
    <xf numFmtId="0" fontId="13" fillId="0" borderId="33" xfId="0" applyFont="1" applyBorder="1" applyAlignment="1">
      <alignment horizontal="center" vertical="center" wrapText="1"/>
    </xf>
    <xf numFmtId="44" fontId="13" fillId="2" borderId="33" xfId="0" applyNumberFormat="1" applyFont="1" applyFill="1" applyBorder="1" applyAlignment="1">
      <alignment horizontal="center" vertical="center"/>
    </xf>
    <xf numFmtId="44" fontId="13" fillId="2" borderId="24" xfId="0" applyNumberFormat="1" applyFont="1" applyFill="1" applyBorder="1" applyAlignment="1">
      <alignment horizontal="center" vertical="center"/>
    </xf>
    <xf numFmtId="44" fontId="43" fillId="2" borderId="1" xfId="0" applyNumberFormat="1" applyFont="1" applyFill="1" applyBorder="1" applyAlignment="1">
      <alignment horizontal="center" vertical="center" wrapText="1"/>
    </xf>
    <xf numFmtId="44" fontId="33" fillId="2" borderId="0" xfId="6" applyNumberFormat="1" applyFont="1" applyFill="1" applyBorder="1" applyAlignment="1">
      <alignment horizontal="center" vertical="center" wrapText="1"/>
    </xf>
    <xf numFmtId="0" fontId="28" fillId="2" borderId="0" xfId="0" applyFont="1" applyFill="1" applyAlignment="1">
      <alignment horizontal="center" vertical="center" wrapText="1"/>
    </xf>
    <xf numFmtId="44" fontId="27" fillId="2" borderId="0" xfId="6" applyNumberFormat="1" applyFont="1" applyFill="1" applyBorder="1" applyAlignment="1">
      <alignment horizontal="center" vertical="center" wrapText="1"/>
    </xf>
    <xf numFmtId="43" fontId="27" fillId="2" borderId="0" xfId="13" applyFont="1" applyFill="1" applyBorder="1" applyAlignment="1">
      <alignment horizontal="center" vertical="center" wrapText="1"/>
    </xf>
    <xf numFmtId="9" fontId="29" fillId="2" borderId="0" xfId="9" applyNumberFormat="1" applyFont="1" applyFill="1" applyBorder="1" applyAlignment="1">
      <alignment horizontal="center" vertical="center"/>
    </xf>
    <xf numFmtId="9" fontId="30" fillId="2" borderId="0" xfId="8" applyNumberFormat="1" applyFont="1" applyFill="1" applyBorder="1" applyAlignment="1">
      <alignment horizontal="center" vertical="center"/>
    </xf>
    <xf numFmtId="43" fontId="0" fillId="2" borderId="0" xfId="13" applyFont="1" applyFill="1" applyBorder="1"/>
    <xf numFmtId="44" fontId="31" fillId="2" borderId="0" xfId="0" applyNumberFormat="1" applyFont="1" applyFill="1" applyAlignment="1">
      <alignment horizontal="center" vertical="center"/>
    </xf>
    <xf numFmtId="2" fontId="31" fillId="2" borderId="0" xfId="0" applyNumberFormat="1" applyFont="1" applyFill="1" applyAlignment="1">
      <alignment horizontal="center" vertical="center"/>
    </xf>
    <xf numFmtId="43" fontId="31" fillId="2" borderId="0" xfId="13" applyFont="1" applyFill="1" applyBorder="1" applyAlignment="1">
      <alignment horizontal="center" vertical="center"/>
    </xf>
    <xf numFmtId="0" fontId="32" fillId="2" borderId="0" xfId="11" applyFont="1" applyFill="1" applyBorder="1" applyAlignment="1">
      <alignment horizontal="center" vertical="center"/>
    </xf>
    <xf numFmtId="44" fontId="31" fillId="2" borderId="0" xfId="12" applyNumberFormat="1" applyFont="1" applyFill="1" applyBorder="1" applyAlignment="1">
      <alignment horizontal="center" vertical="center" wrapText="1"/>
    </xf>
    <xf numFmtId="44" fontId="31" fillId="2" borderId="0" xfId="12" quotePrefix="1" applyNumberFormat="1" applyFont="1" applyFill="1" applyBorder="1" applyAlignment="1">
      <alignment horizontal="center" vertical="center" wrapText="1"/>
    </xf>
    <xf numFmtId="8" fontId="0" fillId="0" borderId="0" xfId="0" applyNumberFormat="1"/>
    <xf numFmtId="0" fontId="0" fillId="0" borderId="37" xfId="0" applyBorder="1"/>
    <xf numFmtId="0" fontId="0" fillId="0" borderId="38" xfId="0" applyBorder="1"/>
    <xf numFmtId="8" fontId="0" fillId="0" borderId="38" xfId="0" applyNumberFormat="1" applyBorder="1"/>
    <xf numFmtId="0" fontId="47" fillId="8" borderId="1" xfId="6" applyFont="1" applyBorder="1" applyAlignment="1">
      <alignment horizontal="center" vertical="center" wrapText="1"/>
    </xf>
    <xf numFmtId="4" fontId="0" fillId="0" borderId="17" xfId="0" applyNumberFormat="1" applyBorder="1"/>
    <xf numFmtId="4" fontId="0" fillId="0" borderId="39" xfId="0" applyNumberFormat="1" applyBorder="1"/>
    <xf numFmtId="4" fontId="0" fillId="0" borderId="10" xfId="0" applyNumberFormat="1" applyBorder="1"/>
    <xf numFmtId="3" fontId="11" fillId="2" borderId="1" xfId="0" applyNumberFormat="1" applyFont="1" applyFill="1" applyBorder="1" applyAlignment="1">
      <alignment horizontal="center" vertical="center" wrapText="1"/>
    </xf>
    <xf numFmtId="9" fontId="14" fillId="15" borderId="1" xfId="10" applyFont="1" applyFill="1" applyBorder="1" applyAlignment="1">
      <alignment horizontal="center" vertical="center"/>
    </xf>
    <xf numFmtId="9" fontId="11" fillId="15" borderId="1" xfId="10" applyFont="1" applyFill="1" applyBorder="1" applyAlignment="1">
      <alignment horizontal="center" vertical="center"/>
    </xf>
    <xf numFmtId="0" fontId="39" fillId="15" borderId="1" xfId="0" applyFont="1" applyFill="1" applyBorder="1" applyAlignment="1">
      <alignment horizontal="center" vertical="center" wrapText="1"/>
    </xf>
    <xf numFmtId="164" fontId="14" fillId="9" borderId="1" xfId="0" applyNumberFormat="1" applyFont="1" applyFill="1" applyBorder="1" applyAlignment="1">
      <alignment vertical="center"/>
    </xf>
    <xf numFmtId="44" fontId="19" fillId="15" borderId="1" xfId="0" applyNumberFormat="1" applyFont="1" applyFill="1" applyBorder="1" applyAlignment="1">
      <alignment horizontal="center" vertical="center" wrapText="1"/>
    </xf>
    <xf numFmtId="9" fontId="38" fillId="15" borderId="1" xfId="10" applyFont="1" applyFill="1" applyBorder="1" applyAlignment="1">
      <alignment horizontal="center" vertical="center"/>
    </xf>
    <xf numFmtId="0" fontId="0" fillId="0" borderId="1" xfId="0" applyBorder="1" applyAlignment="1">
      <alignment horizontal="center" vertical="center" wrapText="1"/>
    </xf>
    <xf numFmtId="9" fontId="48" fillId="15" borderId="1" xfId="10" applyFont="1" applyFill="1" applyBorder="1" applyAlignment="1">
      <alignment horizontal="center" vertical="center"/>
    </xf>
    <xf numFmtId="9" fontId="46" fillId="15" borderId="1" xfId="10" applyFont="1" applyFill="1" applyBorder="1" applyAlignment="1">
      <alignment horizontal="center" vertical="center"/>
    </xf>
    <xf numFmtId="0" fontId="25" fillId="0" borderId="1" xfId="1" applyFont="1" applyFill="1" applyBorder="1" applyAlignment="1">
      <alignment horizontal="center" vertical="center" wrapText="1"/>
    </xf>
    <xf numFmtId="0" fontId="25" fillId="0" borderId="0" xfId="1" applyFont="1" applyFill="1" applyAlignment="1">
      <alignment horizontal="center" vertical="center" wrapText="1"/>
    </xf>
    <xf numFmtId="0" fontId="25" fillId="0" borderId="1" xfId="1" applyFont="1" applyBorder="1" applyAlignment="1">
      <alignment horizontal="center" vertical="center" wrapText="1"/>
    </xf>
    <xf numFmtId="2" fontId="31" fillId="0" borderId="1" xfId="0" applyNumberFormat="1" applyFont="1" applyBorder="1" applyAlignment="1">
      <alignment horizontal="center" vertical="center"/>
    </xf>
    <xf numFmtId="0" fontId="25" fillId="0" borderId="0" xfId="1" applyFont="1" applyFill="1" applyBorder="1" applyAlignment="1">
      <alignment horizontal="center" vertical="center" wrapText="1"/>
    </xf>
    <xf numFmtId="0" fontId="51" fillId="0" borderId="24" xfId="0" applyFont="1" applyBorder="1" applyAlignment="1">
      <alignment horizontal="center" vertical="center" wrapText="1"/>
    </xf>
    <xf numFmtId="0" fontId="0" fillId="0" borderId="22" xfId="0" applyBorder="1"/>
    <xf numFmtId="8" fontId="0" fillId="0" borderId="38" xfId="0" applyNumberFormat="1" applyBorder="1" applyAlignment="1">
      <alignment horizontal="left" vertical="top"/>
    </xf>
    <xf numFmtId="44" fontId="27" fillId="17" borderId="18" xfId="6" applyNumberFormat="1" applyFont="1" applyFill="1" applyBorder="1" applyAlignment="1">
      <alignment horizontal="center" vertical="center" wrapText="1"/>
    </xf>
    <xf numFmtId="44" fontId="27" fillId="17" borderId="16" xfId="6" applyNumberFormat="1" applyFont="1" applyFill="1" applyBorder="1" applyAlignment="1">
      <alignment horizontal="center" vertical="center" wrapText="1"/>
    </xf>
    <xf numFmtId="44" fontId="27" fillId="17" borderId="17" xfId="6" applyNumberFormat="1" applyFont="1" applyFill="1" applyBorder="1" applyAlignment="1">
      <alignment horizontal="center" vertical="center" wrapText="1"/>
    </xf>
    <xf numFmtId="0" fontId="28" fillId="18" borderId="19"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44" xfId="0" applyBorder="1"/>
    <xf numFmtId="0" fontId="0" fillId="0" borderId="45" xfId="0" applyBorder="1"/>
    <xf numFmtId="0" fontId="0" fillId="0" borderId="3" xfId="0" applyBorder="1"/>
    <xf numFmtId="0" fontId="0" fillId="0" borderId="3" xfId="0" applyBorder="1" applyAlignment="1">
      <alignment horizontal="center" vertical="center" wrapText="1"/>
    </xf>
    <xf numFmtId="0" fontId="3" fillId="0" borderId="42" xfId="0" applyFont="1" applyBorder="1"/>
    <xf numFmtId="44" fontId="0" fillId="0" borderId="43" xfId="0" applyNumberFormat="1" applyBorder="1" applyAlignment="1">
      <alignment horizontal="center" vertical="center"/>
    </xf>
    <xf numFmtId="44" fontId="0" fillId="0" borderId="11" xfId="0" applyNumberFormat="1" applyBorder="1" applyAlignment="1">
      <alignment horizontal="center" vertical="center"/>
    </xf>
    <xf numFmtId="44" fontId="0" fillId="0" borderId="46" xfId="0" applyNumberFormat="1" applyBorder="1" applyAlignment="1">
      <alignment horizontal="center" vertical="center"/>
    </xf>
    <xf numFmtId="0" fontId="0" fillId="2" borderId="44" xfId="0" applyFill="1" applyBorder="1"/>
    <xf numFmtId="0" fontId="0" fillId="2" borderId="45" xfId="0" applyFill="1" applyBorder="1"/>
    <xf numFmtId="0" fontId="5" fillId="0" borderId="0" xfId="0" applyFont="1" applyAlignment="1">
      <alignment horizontal="center" vertical="top"/>
    </xf>
    <xf numFmtId="0" fontId="5" fillId="0" borderId="0" xfId="0" applyFont="1" applyAlignment="1">
      <alignment horizontal="left" vertical="top" wrapText="1"/>
    </xf>
    <xf numFmtId="0" fontId="3" fillId="0" borderId="44" xfId="0" applyFont="1" applyBorder="1"/>
    <xf numFmtId="0" fontId="3" fillId="0" borderId="0" xfId="0" applyFont="1"/>
    <xf numFmtId="4" fontId="3" fillId="0" borderId="0" xfId="0" applyNumberFormat="1" applyFont="1" applyAlignment="1">
      <alignment horizontal="center" vertical="center" wrapText="1"/>
    </xf>
    <xf numFmtId="0" fontId="3" fillId="0" borderId="45" xfId="0" applyFont="1" applyBorder="1"/>
    <xf numFmtId="0" fontId="3" fillId="0" borderId="3" xfId="0" applyFont="1" applyBorder="1"/>
    <xf numFmtId="0" fontId="0" fillId="0" borderId="0" xfId="0" applyAlignment="1">
      <alignment horizontal="center" wrapText="1"/>
    </xf>
    <xf numFmtId="168" fontId="0" fillId="0" borderId="0" xfId="0" applyNumberFormat="1" applyAlignment="1">
      <alignment horizontal="center" vertical="center" wrapText="1"/>
    </xf>
    <xf numFmtId="44" fontId="33" fillId="17" borderId="21" xfId="6" applyNumberFormat="1" applyFont="1" applyFill="1" applyBorder="1" applyAlignment="1">
      <alignment horizontal="center" vertical="center" wrapText="1"/>
    </xf>
    <xf numFmtId="9" fontId="36" fillId="10" borderId="11" xfId="8" applyNumberFormat="1" applyFont="1" applyBorder="1" applyAlignment="1">
      <alignment horizontal="center" vertical="center"/>
    </xf>
    <xf numFmtId="44" fontId="31" fillId="0" borderId="1" xfId="0" applyNumberFormat="1" applyFont="1" applyBorder="1" applyAlignment="1">
      <alignment horizontal="center" vertical="center"/>
    </xf>
    <xf numFmtId="43" fontId="31" fillId="0" borderId="1" xfId="13" applyFont="1" applyBorder="1" applyAlignment="1">
      <alignment horizontal="center" vertical="center"/>
    </xf>
    <xf numFmtId="0" fontId="32" fillId="12" borderId="1" xfId="11" applyFont="1" applyBorder="1" applyAlignment="1">
      <alignment horizontal="center" vertical="center"/>
    </xf>
    <xf numFmtId="44" fontId="31" fillId="0" borderId="5" xfId="0" applyNumberFormat="1" applyFont="1" applyBorder="1" applyAlignment="1">
      <alignment horizontal="center" vertical="center"/>
    </xf>
    <xf numFmtId="44" fontId="37" fillId="14" borderId="30" xfId="12" applyNumberFormat="1" applyFont="1" applyBorder="1" applyAlignment="1">
      <alignment horizontal="center" vertical="center" wrapText="1"/>
    </xf>
    <xf numFmtId="44" fontId="37" fillId="14" borderId="46" xfId="12" quotePrefix="1" applyNumberFormat="1" applyFont="1" applyBorder="1" applyAlignment="1">
      <alignment horizontal="center" vertical="center" wrapText="1"/>
    </xf>
    <xf numFmtId="9" fontId="35" fillId="11" borderId="0" xfId="9" applyNumberFormat="1" applyFont="1" applyBorder="1" applyAlignment="1">
      <alignment horizontal="center" vertical="center"/>
    </xf>
    <xf numFmtId="0" fontId="53" fillId="2" borderId="1" xfId="0" applyFont="1" applyFill="1" applyBorder="1" applyAlignment="1">
      <alignment horizontal="center" vertical="center" wrapText="1"/>
    </xf>
    <xf numFmtId="0" fontId="53" fillId="2" borderId="1" xfId="0" applyFont="1" applyFill="1" applyBorder="1" applyAlignment="1">
      <alignment horizontal="center" vertical="top" wrapText="1"/>
    </xf>
    <xf numFmtId="0" fontId="25" fillId="2" borderId="1" xfId="0" applyFont="1" applyFill="1" applyBorder="1" applyAlignment="1">
      <alignment horizontal="center" vertical="center" wrapText="1"/>
    </xf>
    <xf numFmtId="0" fontId="55" fillId="0" borderId="2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4" xfId="0" applyFont="1" applyBorder="1" applyAlignment="1">
      <alignment horizontal="center" vertical="center" wrapText="1"/>
    </xf>
    <xf numFmtId="0" fontId="25" fillId="2" borderId="1" xfId="0" applyFont="1" applyFill="1" applyBorder="1" applyAlignment="1">
      <alignment horizontal="center" vertical="top" wrapText="1"/>
    </xf>
    <xf numFmtId="44" fontId="33" fillId="0" borderId="0" xfId="6" applyNumberFormat="1" applyFont="1" applyFill="1" applyBorder="1" applyAlignment="1">
      <alignment horizontal="center" vertical="center" wrapText="1"/>
    </xf>
    <xf numFmtId="0" fontId="34" fillId="0" borderId="0" xfId="0" applyFont="1" applyAlignment="1">
      <alignment horizontal="center" vertical="center" wrapText="1"/>
    </xf>
    <xf numFmtId="164" fontId="31" fillId="0" borderId="1" xfId="0" applyNumberFormat="1" applyFont="1" applyBorder="1" applyAlignment="1">
      <alignment horizontal="center" vertical="center"/>
    </xf>
    <xf numFmtId="44" fontId="25" fillId="2" borderId="1" xfId="16" applyFont="1" applyFill="1" applyBorder="1" applyAlignment="1">
      <alignment horizontal="center" vertical="center" wrapText="1"/>
    </xf>
    <xf numFmtId="44" fontId="55" fillId="0" borderId="24" xfId="16" applyFont="1" applyBorder="1" applyAlignment="1">
      <alignment horizontal="center" vertical="center" wrapText="1"/>
    </xf>
    <xf numFmtId="44" fontId="56" fillId="2" borderId="1" xfId="16" applyFont="1" applyFill="1" applyBorder="1" applyAlignment="1">
      <alignment horizontal="center" vertical="center" wrapText="1"/>
    </xf>
    <xf numFmtId="9" fontId="35" fillId="11" borderId="45" xfId="9" applyNumberFormat="1" applyFont="1" applyBorder="1" applyAlignment="1">
      <alignment horizontal="center" vertical="center"/>
    </xf>
    <xf numFmtId="9" fontId="36" fillId="10" borderId="46" xfId="8" applyNumberFormat="1" applyFont="1" applyBorder="1" applyAlignment="1">
      <alignment horizontal="center" vertical="center"/>
    </xf>
    <xf numFmtId="44" fontId="31" fillId="0" borderId="21" xfId="0" applyNumberFormat="1" applyFont="1" applyBorder="1" applyAlignment="1">
      <alignment horizontal="center" vertical="center"/>
    </xf>
    <xf numFmtId="44" fontId="37" fillId="14" borderId="21" xfId="12" applyNumberFormat="1" applyFont="1" applyBorder="1" applyAlignment="1">
      <alignment horizontal="center" vertical="center" wrapText="1"/>
    </xf>
    <xf numFmtId="44" fontId="37" fillId="14" borderId="26" xfId="12" quotePrefix="1" applyNumberFormat="1" applyFont="1" applyBorder="1" applyAlignment="1">
      <alignment horizontal="center" vertical="center" wrapText="1"/>
    </xf>
    <xf numFmtId="44" fontId="25" fillId="0" borderId="24" xfId="16" applyFont="1" applyBorder="1" applyAlignment="1">
      <alignment horizontal="center" vertical="center" wrapText="1"/>
    </xf>
    <xf numFmtId="44" fontId="25" fillId="2" borderId="1" xfId="0" applyNumberFormat="1" applyFont="1" applyFill="1" applyBorder="1" applyAlignment="1">
      <alignment horizontal="center" vertical="center"/>
    </xf>
    <xf numFmtId="0" fontId="25" fillId="2" borderId="0" xfId="0" applyFont="1" applyFill="1" applyAlignment="1">
      <alignment horizontal="center" vertical="center" wrapText="1"/>
    </xf>
    <xf numFmtId="44" fontId="47" fillId="8" borderId="1" xfId="6" applyNumberFormat="1" applyFont="1" applyBorder="1" applyAlignment="1">
      <alignment horizontal="center" vertical="center" wrapText="1"/>
    </xf>
    <xf numFmtId="164" fontId="0" fillId="0" borderId="0" xfId="0" applyNumberFormat="1" applyAlignment="1">
      <alignment horizontal="left"/>
    </xf>
    <xf numFmtId="3" fontId="55" fillId="2"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3" fontId="0" fillId="2" borderId="1" xfId="0" applyNumberFormat="1" applyFill="1" applyBorder="1" applyAlignment="1">
      <alignment horizontal="center" vertical="center" wrapText="1"/>
    </xf>
    <xf numFmtId="44" fontId="0" fillId="0" borderId="22" xfId="0" applyNumberFormat="1" applyBorder="1" applyAlignment="1">
      <alignment horizontal="center" vertical="center"/>
    </xf>
    <xf numFmtId="44" fontId="0" fillId="0" borderId="3" xfId="0" applyNumberFormat="1" applyBorder="1" applyAlignment="1">
      <alignment horizontal="center" vertical="center"/>
    </xf>
    <xf numFmtId="44" fontId="57" fillId="2" borderId="0" xfId="16" applyFont="1" applyFill="1" applyBorder="1" applyAlignment="1">
      <alignment horizontal="center" vertical="center" wrapText="1"/>
    </xf>
    <xf numFmtId="164" fontId="0" fillId="0" borderId="0" xfId="0" applyNumberFormat="1" applyAlignment="1">
      <alignment horizontal="center"/>
    </xf>
    <xf numFmtId="3" fontId="25" fillId="2" borderId="1" xfId="0" applyNumberFormat="1" applyFont="1" applyFill="1" applyBorder="1" applyAlignment="1">
      <alignment horizontal="center" vertical="center" wrapText="1"/>
    </xf>
    <xf numFmtId="9" fontId="35" fillId="11" borderId="44" xfId="9" applyNumberFormat="1" applyFont="1" applyBorder="1" applyAlignment="1">
      <alignment horizontal="center" vertical="center"/>
    </xf>
    <xf numFmtId="44" fontId="37" fillId="14" borderId="45" xfId="12" applyNumberFormat="1" applyFont="1" applyBorder="1" applyAlignment="1">
      <alignment horizontal="center" vertical="center" wrapText="1"/>
    </xf>
    <xf numFmtId="44" fontId="33" fillId="20" borderId="8" xfId="6" applyNumberFormat="1" applyFont="1" applyFill="1" applyBorder="1" applyAlignment="1">
      <alignment horizontal="center" vertical="center" wrapText="1"/>
    </xf>
    <xf numFmtId="44" fontId="33" fillId="20" borderId="1" xfId="6" applyNumberFormat="1" applyFont="1" applyFill="1" applyBorder="1" applyAlignment="1">
      <alignment horizontal="center" vertical="center" wrapText="1"/>
    </xf>
    <xf numFmtId="43" fontId="33" fillId="20" borderId="1" xfId="13" applyFont="1" applyFill="1" applyBorder="1" applyAlignment="1">
      <alignment horizontal="center" vertical="center" wrapText="1"/>
    </xf>
    <xf numFmtId="44" fontId="33" fillId="20" borderId="5" xfId="6" applyNumberFormat="1" applyFont="1" applyFill="1" applyBorder="1" applyAlignment="1">
      <alignment horizontal="center" vertical="center" wrapText="1"/>
    </xf>
    <xf numFmtId="44" fontId="14" fillId="15" borderId="24" xfId="0" applyNumberFormat="1" applyFont="1" applyFill="1" applyBorder="1" applyAlignment="1">
      <alignment horizontal="center" vertical="center" wrapText="1"/>
    </xf>
    <xf numFmtId="9" fontId="58" fillId="15" borderId="21" xfId="10" applyFont="1" applyFill="1" applyBorder="1" applyAlignment="1">
      <alignment horizontal="center" vertical="center"/>
    </xf>
    <xf numFmtId="0" fontId="59" fillId="15" borderId="26" xfId="0" applyFont="1" applyFill="1" applyBorder="1" applyAlignment="1">
      <alignment horizontal="center" vertical="center" wrapText="1"/>
    </xf>
    <xf numFmtId="0" fontId="59" fillId="15" borderId="46" xfId="0" applyFont="1" applyFill="1" applyBorder="1" applyAlignment="1">
      <alignment horizontal="center" vertical="center" wrapText="1"/>
    </xf>
    <xf numFmtId="9" fontId="46" fillId="15" borderId="44" xfId="10" applyFont="1" applyFill="1" applyBorder="1" applyAlignment="1">
      <alignment horizontal="center" vertical="center"/>
    </xf>
    <xf numFmtId="0" fontId="60" fillId="15" borderId="11" xfId="0" applyFont="1" applyFill="1" applyBorder="1" applyAlignment="1">
      <alignment horizontal="center" vertical="center" wrapText="1"/>
    </xf>
    <xf numFmtId="44" fontId="14" fillId="21" borderId="12" xfId="0" applyNumberFormat="1" applyFont="1" applyFill="1" applyBorder="1" applyAlignment="1">
      <alignment vertical="center"/>
    </xf>
    <xf numFmtId="4" fontId="14" fillId="22" borderId="1" xfId="0" applyNumberFormat="1" applyFont="1" applyFill="1" applyBorder="1" applyAlignment="1">
      <alignment horizontal="center" vertical="center"/>
    </xf>
    <xf numFmtId="44" fontId="14" fillId="21" borderId="1" xfId="0" applyNumberFormat="1" applyFont="1" applyFill="1" applyBorder="1" applyAlignment="1">
      <alignment horizontal="center" vertical="center"/>
    </xf>
    <xf numFmtId="0" fontId="61" fillId="2" borderId="1" xfId="0" applyFont="1" applyFill="1" applyBorder="1" applyAlignment="1">
      <alignment horizontal="center" vertical="top" wrapText="1"/>
    </xf>
    <xf numFmtId="0" fontId="0" fillId="0" borderId="44" xfId="0" applyBorder="1" applyAlignment="1">
      <alignment vertical="center"/>
    </xf>
    <xf numFmtId="0" fontId="24" fillId="0" borderId="0" xfId="7" applyFont="1" applyFill="1" applyBorder="1" applyAlignment="1">
      <alignment vertical="top"/>
    </xf>
    <xf numFmtId="0" fontId="15" fillId="0" borderId="0" xfId="7" applyFont="1" applyFill="1" applyBorder="1" applyAlignment="1">
      <alignment vertical="top"/>
    </xf>
    <xf numFmtId="0" fontId="5"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3" fillId="13" borderId="2" xfId="0" applyFont="1" applyFill="1" applyBorder="1" applyAlignment="1">
      <alignment vertical="top"/>
    </xf>
    <xf numFmtId="0" fontId="0" fillId="0" borderId="0" xfId="0" applyAlignment="1">
      <alignment vertical="top"/>
    </xf>
    <xf numFmtId="0" fontId="47" fillId="23" borderId="21" xfId="7" applyFont="1" applyFill="1" applyBorder="1" applyAlignment="1">
      <alignment vertical="top"/>
    </xf>
    <xf numFmtId="0" fontId="47" fillId="23" borderId="23" xfId="7" applyFont="1" applyFill="1" applyBorder="1" applyAlignment="1">
      <alignment vertical="top"/>
    </xf>
    <xf numFmtId="0" fontId="47" fillId="23" borderId="26" xfId="7" applyFont="1" applyFill="1" applyBorder="1" applyAlignment="1">
      <alignment vertical="top"/>
    </xf>
    <xf numFmtId="0" fontId="0" fillId="0" borderId="0" xfId="0" applyAlignment="1">
      <alignment horizontal="left" vertical="top"/>
    </xf>
    <xf numFmtId="0" fontId="0" fillId="13" borderId="0" xfId="0" applyFill="1" applyAlignment="1">
      <alignment horizontal="left" vertical="top"/>
    </xf>
    <xf numFmtId="0" fontId="0" fillId="13" borderId="23" xfId="0" applyFill="1" applyBorder="1" applyAlignment="1">
      <alignment horizontal="left" vertical="top"/>
    </xf>
    <xf numFmtId="0" fontId="0" fillId="13" borderId="26" xfId="0" applyFill="1" applyBorder="1" applyAlignment="1">
      <alignment horizontal="left" vertical="top"/>
    </xf>
    <xf numFmtId="44" fontId="62" fillId="2" borderId="0" xfId="16" applyFont="1" applyFill="1" applyBorder="1" applyAlignment="1">
      <alignment horizontal="center" vertical="center" wrapText="1"/>
    </xf>
    <xf numFmtId="0" fontId="0" fillId="13" borderId="21" xfId="0" applyFill="1" applyBorder="1" applyAlignment="1">
      <alignment horizontal="left" vertical="top"/>
    </xf>
    <xf numFmtId="44" fontId="3" fillId="15" borderId="1" xfId="0" applyNumberFormat="1" applyFont="1" applyFill="1" applyBorder="1" applyAlignment="1">
      <alignment horizontal="center" vertical="center" wrapText="1"/>
    </xf>
    <xf numFmtId="9" fontId="3" fillId="15" borderId="1" xfId="10" applyFont="1" applyFill="1" applyBorder="1" applyAlignment="1">
      <alignment horizontal="center" vertical="center"/>
    </xf>
    <xf numFmtId="0" fontId="0" fillId="0" borderId="0" xfId="0" applyAlignment="1">
      <alignment horizontal="center" vertical="top"/>
    </xf>
    <xf numFmtId="0" fontId="0" fillId="13" borderId="1" xfId="0" applyFill="1" applyBorder="1" applyAlignment="1">
      <alignment horizontal="center" vertical="top"/>
    </xf>
    <xf numFmtId="0" fontId="0" fillId="13" borderId="1" xfId="0" applyFill="1" applyBorder="1" applyAlignment="1">
      <alignment horizontal="left" vertical="center"/>
    </xf>
    <xf numFmtId="9" fontId="0" fillId="15" borderId="1" xfId="10" applyFont="1" applyFill="1" applyBorder="1" applyAlignment="1">
      <alignment horizontal="center" vertical="center"/>
    </xf>
    <xf numFmtId="0" fontId="38" fillId="15" borderId="1" xfId="0" applyFont="1" applyFill="1" applyBorder="1" applyAlignment="1">
      <alignment horizontal="center" vertical="center" wrapText="1"/>
    </xf>
    <xf numFmtId="0" fontId="0" fillId="13" borderId="0" xfId="0" applyFill="1" applyAlignment="1">
      <alignment horizontal="center" vertical="top"/>
    </xf>
    <xf numFmtId="0" fontId="0" fillId="13" borderId="0" xfId="0" applyFill="1" applyAlignment="1">
      <alignment horizontal="left" vertical="top" wrapText="1"/>
    </xf>
    <xf numFmtId="0" fontId="0" fillId="13" borderId="0" xfId="0" applyFill="1" applyAlignment="1">
      <alignment vertical="top"/>
    </xf>
    <xf numFmtId="44" fontId="25" fillId="2" borderId="1" xfId="0" applyNumberFormat="1" applyFont="1" applyFill="1" applyBorder="1" applyAlignment="1">
      <alignment horizontal="center" vertical="center" wrapText="1"/>
    </xf>
    <xf numFmtId="0" fontId="0" fillId="13" borderId="0" xfId="0" applyFill="1" applyAlignment="1">
      <alignment vertical="top" wrapText="1"/>
    </xf>
    <xf numFmtId="44" fontId="48" fillId="15" borderId="1" xfId="0" applyNumberFormat="1" applyFont="1" applyFill="1" applyBorder="1" applyAlignment="1">
      <alignment horizontal="center" vertical="center" wrapText="1"/>
    </xf>
    <xf numFmtId="164" fontId="3" fillId="9" borderId="1" xfId="0" applyNumberFormat="1" applyFont="1" applyFill="1" applyBorder="1" applyAlignment="1">
      <alignment vertical="center"/>
    </xf>
    <xf numFmtId="44" fontId="0" fillId="15" borderId="1" xfId="0" applyNumberFormat="1" applyFill="1" applyBorder="1" applyAlignment="1">
      <alignment horizontal="center" vertical="center" wrapText="1"/>
    </xf>
    <xf numFmtId="0" fontId="28" fillId="18" borderId="19" xfId="0" applyFont="1" applyFill="1" applyBorder="1" applyAlignment="1">
      <alignment vertical="center" wrapText="1"/>
    </xf>
    <xf numFmtId="0" fontId="28" fillId="18" borderId="13" xfId="0" applyFont="1" applyFill="1" applyBorder="1" applyAlignment="1">
      <alignment vertical="center" wrapText="1"/>
    </xf>
    <xf numFmtId="9" fontId="29" fillId="11" borderId="15" xfId="9" applyNumberFormat="1" applyFont="1" applyBorder="1" applyAlignment="1">
      <alignment horizontal="center" vertical="center"/>
    </xf>
    <xf numFmtId="9" fontId="30" fillId="10" borderId="10" xfId="8" applyNumberFormat="1" applyFont="1" applyBorder="1" applyAlignment="1">
      <alignment horizontal="center" vertical="center"/>
    </xf>
    <xf numFmtId="0" fontId="28" fillId="2" borderId="34" xfId="0" applyFont="1" applyFill="1" applyBorder="1" applyAlignment="1">
      <alignment horizontal="center" vertical="center" wrapText="1"/>
    </xf>
    <xf numFmtId="44" fontId="27" fillId="17" borderId="31" xfId="6" applyNumberFormat="1" applyFont="1" applyFill="1" applyBorder="1" applyAlignment="1">
      <alignment horizontal="center" vertical="center" wrapText="1"/>
    </xf>
    <xf numFmtId="44" fontId="27" fillId="17" borderId="24" xfId="6" applyNumberFormat="1" applyFont="1" applyFill="1" applyBorder="1" applyAlignment="1">
      <alignment horizontal="center" vertical="center" wrapText="1"/>
    </xf>
    <xf numFmtId="43" fontId="27" fillId="17" borderId="24" xfId="13" applyFont="1" applyFill="1" applyBorder="1" applyAlignment="1">
      <alignment horizontal="center" vertical="center" wrapText="1"/>
    </xf>
    <xf numFmtId="44" fontId="27" fillId="17" borderId="32" xfId="6" applyNumberFormat="1" applyFont="1" applyFill="1" applyBorder="1" applyAlignment="1">
      <alignment horizontal="center" vertical="center" wrapText="1"/>
    </xf>
    <xf numFmtId="9" fontId="30" fillId="10" borderId="25" xfId="8" applyNumberFormat="1" applyFont="1" applyBorder="1" applyAlignment="1">
      <alignment horizontal="center" vertical="center"/>
    </xf>
    <xf numFmtId="44" fontId="66" fillId="0" borderId="0" xfId="6" applyNumberFormat="1" applyFont="1" applyFill="1" applyBorder="1" applyAlignment="1">
      <alignment horizontal="center" vertical="center" wrapText="1"/>
    </xf>
    <xf numFmtId="0" fontId="3" fillId="0" borderId="0" xfId="0" applyFont="1" applyAlignment="1">
      <alignment horizontal="center" vertical="center" wrapText="1"/>
    </xf>
    <xf numFmtId="0" fontId="28" fillId="2" borderId="0" xfId="0" applyFont="1" applyFill="1" applyAlignment="1">
      <alignment vertical="center" wrapText="1"/>
    </xf>
    <xf numFmtId="0" fontId="67" fillId="0" borderId="1" xfId="0" applyFont="1" applyBorder="1" applyAlignment="1">
      <alignment horizontal="center" vertical="top" wrapText="1"/>
    </xf>
    <xf numFmtId="0" fontId="67" fillId="0" borderId="1" xfId="0" applyFont="1" applyBorder="1" applyAlignment="1">
      <alignment horizontal="center" vertical="center" wrapText="1"/>
    </xf>
    <xf numFmtId="2" fontId="0" fillId="0" borderId="0" xfId="0" applyNumberFormat="1" applyAlignment="1">
      <alignment horizontal="center" vertical="center"/>
    </xf>
    <xf numFmtId="0" fontId="18" fillId="0" borderId="0" xfId="11" applyFill="1" applyBorder="1" applyAlignment="1">
      <alignment horizontal="center" vertical="center"/>
    </xf>
    <xf numFmtId="44" fontId="0" fillId="0" borderId="0" xfId="12" applyNumberFormat="1" applyFont="1" applyFill="1" applyBorder="1" applyAlignment="1">
      <alignment horizontal="center" vertical="center" wrapText="1"/>
    </xf>
    <xf numFmtId="44" fontId="0" fillId="0" borderId="0" xfId="12" quotePrefix="1" applyNumberFormat="1" applyFont="1" applyFill="1" applyBorder="1" applyAlignment="1">
      <alignment horizontal="center" vertical="center" wrapText="1"/>
    </xf>
    <xf numFmtId="0" fontId="65" fillId="0" borderId="1" xfId="0" applyFont="1" applyBorder="1" applyAlignment="1">
      <alignment horizontal="center" vertical="center" wrapText="1"/>
    </xf>
    <xf numFmtId="0" fontId="69" fillId="0" borderId="24" xfId="0" applyFont="1" applyBorder="1" applyAlignment="1">
      <alignment horizontal="center" vertical="center" wrapText="1"/>
    </xf>
    <xf numFmtId="0" fontId="11" fillId="0" borderId="0" xfId="0" applyFont="1" applyAlignment="1">
      <alignment vertical="top" wrapText="1"/>
    </xf>
    <xf numFmtId="0" fontId="11" fillId="0" borderId="0" xfId="0" applyFont="1" applyAlignment="1">
      <alignment horizontal="left" vertical="top" wrapText="1"/>
    </xf>
    <xf numFmtId="4" fontId="14" fillId="0" borderId="0" xfId="0" applyNumberFormat="1" applyFont="1" applyAlignment="1">
      <alignment horizontal="center" vertical="center" wrapText="1"/>
    </xf>
    <xf numFmtId="0" fontId="14" fillId="0" borderId="42" xfId="0" applyFont="1" applyBorder="1"/>
    <xf numFmtId="0" fontId="11" fillId="0" borderId="22" xfId="0" applyFont="1" applyBorder="1"/>
    <xf numFmtId="0" fontId="11" fillId="0" borderId="22" xfId="0" applyFont="1" applyBorder="1" applyAlignment="1">
      <alignment horizontal="center" vertical="center" wrapText="1"/>
    </xf>
    <xf numFmtId="0" fontId="11" fillId="0" borderId="44" xfId="0" applyFont="1" applyBorder="1"/>
    <xf numFmtId="0" fontId="11" fillId="0" borderId="3" xfId="0" applyFont="1" applyBorder="1" applyAlignment="1">
      <alignment horizontal="center" vertical="center" wrapText="1"/>
    </xf>
    <xf numFmtId="0" fontId="11" fillId="0" borderId="3" xfId="0" applyFont="1" applyBorder="1"/>
    <xf numFmtId="0" fontId="11" fillId="0" borderId="44" xfId="0" applyFont="1" applyBorder="1" applyAlignment="1">
      <alignment vertical="center"/>
    </xf>
    <xf numFmtId="0" fontId="14" fillId="0" borderId="45" xfId="0" applyFont="1" applyBorder="1"/>
    <xf numFmtId="0" fontId="0" fillId="0" borderId="42" xfId="0" applyBorder="1"/>
    <xf numFmtId="4" fontId="14" fillId="0" borderId="3" xfId="0" applyNumberFormat="1" applyFont="1" applyBorder="1" applyAlignment="1">
      <alignment horizontal="center" vertical="center" wrapText="1"/>
    </xf>
    <xf numFmtId="0" fontId="5" fillId="13" borderId="0" xfId="0" applyFont="1" applyFill="1" applyAlignment="1">
      <alignment horizontal="left" vertical="top" wrapText="1"/>
    </xf>
    <xf numFmtId="0" fontId="28" fillId="0" borderId="0" xfId="0" applyFont="1" applyFill="1" applyBorder="1" applyAlignment="1">
      <alignment horizontal="center" vertical="center" wrapText="1"/>
    </xf>
    <xf numFmtId="44" fontId="31" fillId="0" borderId="48" xfId="0" applyNumberFormat="1" applyFont="1" applyBorder="1" applyAlignment="1">
      <alignment horizontal="center" vertical="center"/>
    </xf>
    <xf numFmtId="2" fontId="31" fillId="0" borderId="48" xfId="0" applyNumberFormat="1" applyFont="1" applyBorder="1" applyAlignment="1">
      <alignment horizontal="center" vertical="center"/>
    </xf>
    <xf numFmtId="43" fontId="31" fillId="0" borderId="48" xfId="13" applyFont="1" applyBorder="1" applyAlignment="1">
      <alignment horizontal="center" vertical="center"/>
    </xf>
    <xf numFmtId="0" fontId="32" fillId="12" borderId="48" xfId="11" applyFont="1" applyBorder="1" applyAlignment="1">
      <alignment horizontal="center" vertical="center"/>
    </xf>
    <xf numFmtId="44" fontId="31" fillId="14" borderId="48" xfId="12" applyNumberFormat="1" applyFont="1" applyBorder="1" applyAlignment="1">
      <alignment horizontal="center" vertical="center" wrapText="1"/>
    </xf>
    <xf numFmtId="44" fontId="31" fillId="14" borderId="48" xfId="12" quotePrefix="1" applyNumberFormat="1" applyFont="1" applyBorder="1" applyAlignment="1">
      <alignment horizontal="center" vertical="center" wrapText="1"/>
    </xf>
    <xf numFmtId="0" fontId="0" fillId="0" borderId="0" xfId="0" applyFill="1" applyBorder="1" applyAlignment="1">
      <alignment vertical="top" wrapText="1"/>
    </xf>
    <xf numFmtId="0" fontId="47" fillId="23" borderId="50" xfId="7" applyFont="1" applyFill="1" applyBorder="1" applyAlignment="1">
      <alignment vertical="top"/>
    </xf>
    <xf numFmtId="0" fontId="47" fillId="23" borderId="51" xfId="7" applyFont="1" applyFill="1" applyBorder="1" applyAlignment="1">
      <alignment vertical="top"/>
    </xf>
    <xf numFmtId="0" fontId="47" fillId="23" borderId="52" xfId="7" applyFont="1" applyFill="1" applyBorder="1" applyAlignment="1">
      <alignment vertical="top"/>
    </xf>
    <xf numFmtId="0" fontId="3" fillId="13" borderId="49" xfId="0" applyFont="1" applyFill="1" applyBorder="1" applyAlignment="1">
      <alignment vertical="top"/>
    </xf>
    <xf numFmtId="0" fontId="0" fillId="13" borderId="29" xfId="0" applyFill="1" applyBorder="1" applyAlignment="1">
      <alignment vertical="top"/>
    </xf>
    <xf numFmtId="0" fontId="0" fillId="13" borderId="0" xfId="0" applyFill="1" applyBorder="1" applyAlignment="1">
      <alignment horizontal="left" vertical="top"/>
    </xf>
    <xf numFmtId="0" fontId="0" fillId="13" borderId="28" xfId="0" applyFill="1" applyBorder="1" applyAlignment="1">
      <alignment vertical="top"/>
    </xf>
    <xf numFmtId="0" fontId="0" fillId="13" borderId="29" xfId="0" applyFill="1" applyBorder="1" applyAlignment="1">
      <alignment horizontal="center" vertical="top"/>
    </xf>
    <xf numFmtId="0" fontId="0" fillId="13" borderId="28" xfId="0" applyFill="1" applyBorder="1" applyAlignment="1">
      <alignment horizontal="left" vertical="center"/>
    </xf>
    <xf numFmtId="0" fontId="28" fillId="18" borderId="19"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44" fontId="13" fillId="2" borderId="2" xfId="0" applyNumberFormat="1" applyFont="1" applyFill="1" applyBorder="1" applyAlignment="1">
      <alignment horizontal="center" vertical="center"/>
    </xf>
    <xf numFmtId="0" fontId="5" fillId="13" borderId="0" xfId="0" applyFont="1" applyFill="1" applyBorder="1" applyAlignment="1">
      <alignment horizontal="left" vertical="top" wrapText="1"/>
    </xf>
    <xf numFmtId="0" fontId="0" fillId="13" borderId="0" xfId="0" applyFill="1" applyBorder="1" applyAlignment="1">
      <alignment horizontal="center" vertical="center"/>
    </xf>
    <xf numFmtId="44" fontId="27" fillId="17" borderId="30" xfId="6" applyNumberFormat="1" applyFont="1" applyFill="1" applyBorder="1" applyAlignment="1">
      <alignment horizontal="center" vertical="center" wrapText="1"/>
    </xf>
    <xf numFmtId="44" fontId="27" fillId="17" borderId="3" xfId="6" applyNumberFormat="1" applyFont="1" applyFill="1" applyBorder="1" applyAlignment="1">
      <alignment horizontal="center" vertical="center" wrapText="1"/>
    </xf>
    <xf numFmtId="44" fontId="27" fillId="17" borderId="25" xfId="6" applyNumberFormat="1" applyFont="1" applyFill="1" applyBorder="1" applyAlignment="1">
      <alignment horizontal="center" vertical="center" wrapText="1"/>
    </xf>
    <xf numFmtId="0" fontId="28" fillId="18" borderId="20" xfId="0" applyFont="1" applyFill="1" applyBorder="1" applyAlignment="1">
      <alignment horizontal="center" vertical="center" wrapText="1"/>
    </xf>
    <xf numFmtId="0" fontId="28" fillId="18" borderId="14" xfId="0" applyFont="1" applyFill="1" applyBorder="1" applyAlignment="1">
      <alignment horizontal="center" vertical="center" wrapText="1"/>
    </xf>
    <xf numFmtId="44" fontId="27" fillId="17" borderId="20" xfId="6" applyNumberFormat="1" applyFont="1" applyFill="1" applyBorder="1" applyAlignment="1">
      <alignment horizontal="center" vertical="center" wrapText="1"/>
    </xf>
    <xf numFmtId="44" fontId="27" fillId="17" borderId="0" xfId="6" applyNumberFormat="1" applyFont="1" applyFill="1" applyBorder="1" applyAlignment="1">
      <alignment horizontal="center" vertical="center" wrapText="1"/>
    </xf>
    <xf numFmtId="44" fontId="27" fillId="17" borderId="14" xfId="6" applyNumberFormat="1" applyFont="1" applyFill="1" applyBorder="1" applyAlignment="1">
      <alignment horizontal="center" vertical="center" wrapText="1"/>
    </xf>
    <xf numFmtId="44" fontId="25" fillId="2" borderId="24" xfId="0" applyNumberFormat="1" applyFont="1" applyFill="1" applyBorder="1" applyAlignment="1">
      <alignment horizontal="center" vertical="center"/>
    </xf>
    <xf numFmtId="0" fontId="69" fillId="0" borderId="1" xfId="0" applyFont="1" applyBorder="1" applyAlignment="1">
      <alignment horizontal="center" vertical="center" wrapText="1"/>
    </xf>
    <xf numFmtId="43" fontId="27" fillId="0" borderId="0" xfId="13" applyFont="1" applyFill="1" applyBorder="1" applyAlignment="1">
      <alignment horizontal="center" vertical="center" wrapText="1"/>
    </xf>
    <xf numFmtId="9" fontId="29" fillId="0" borderId="0" xfId="9" applyNumberFormat="1" applyFont="1" applyFill="1" applyBorder="1" applyAlignment="1">
      <alignment horizontal="center" vertical="center"/>
    </xf>
    <xf numFmtId="9" fontId="30" fillId="0" borderId="0" xfId="8" applyNumberFormat="1" applyFont="1" applyFill="1" applyBorder="1" applyAlignment="1">
      <alignment horizontal="center" vertical="center"/>
    </xf>
    <xf numFmtId="0" fontId="0" fillId="13" borderId="54" xfId="0" applyFill="1" applyBorder="1" applyAlignment="1">
      <alignment horizontal="left" vertical="top" wrapText="1"/>
    </xf>
    <xf numFmtId="0" fontId="0" fillId="13" borderId="55" xfId="0" applyFill="1" applyBorder="1" applyAlignment="1">
      <alignment horizontal="left" vertical="top" wrapText="1"/>
    </xf>
    <xf numFmtId="0" fontId="0" fillId="13" borderId="56" xfId="0" applyFill="1" applyBorder="1" applyAlignment="1">
      <alignment horizontal="left" vertical="top" wrapText="1"/>
    </xf>
    <xf numFmtId="0" fontId="0" fillId="19" borderId="20" xfId="0" applyFill="1" applyBorder="1" applyAlignment="1">
      <alignment horizontal="left" vertical="center" wrapText="1"/>
    </xf>
    <xf numFmtId="0" fontId="0" fillId="19" borderId="0" xfId="0" applyFill="1" applyAlignment="1">
      <alignment horizontal="left" vertical="center" wrapText="1"/>
    </xf>
    <xf numFmtId="0" fontId="0" fillId="0" borderId="0" xfId="0" applyAlignment="1">
      <alignment horizontal="left" vertical="top" wrapText="1"/>
    </xf>
    <xf numFmtId="0" fontId="15" fillId="0" borderId="9" xfId="7" applyFont="1" applyAlignment="1">
      <alignment horizontal="center"/>
    </xf>
    <xf numFmtId="0" fontId="47" fillId="8" borderId="1" xfId="6" applyFont="1" applyBorder="1" applyAlignment="1">
      <alignment horizontal="center" vertical="center"/>
    </xf>
    <xf numFmtId="0" fontId="47" fillId="8" borderId="1" xfId="6" applyFont="1" applyBorder="1" applyAlignment="1">
      <alignment horizontal="center" vertical="center" wrapText="1"/>
    </xf>
    <xf numFmtId="0" fontId="0" fillId="2" borderId="1" xfId="0" applyFill="1" applyBorder="1" applyAlignment="1">
      <alignment horizontal="center" vertical="center"/>
    </xf>
    <xf numFmtId="0" fontId="70" fillId="7" borderId="1" xfId="0" applyFont="1" applyFill="1" applyBorder="1" applyAlignment="1">
      <alignment horizontal="center" vertical="center" wrapText="1"/>
    </xf>
    <xf numFmtId="0" fontId="63" fillId="7" borderId="1" xfId="0" applyFont="1" applyFill="1" applyBorder="1" applyAlignment="1">
      <alignment horizontal="center"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center" vertical="center" wrapText="1"/>
    </xf>
    <xf numFmtId="44" fontId="65" fillId="2" borderId="1" xfId="0" applyNumberFormat="1" applyFont="1" applyFill="1" applyBorder="1" applyAlignment="1">
      <alignment horizontal="center" vertical="center"/>
    </xf>
    <xf numFmtId="4" fontId="3" fillId="15" borderId="1" xfId="0" applyNumberFormat="1" applyFont="1" applyFill="1" applyBorder="1" applyAlignment="1">
      <alignment horizontal="center" vertical="center"/>
    </xf>
    <xf numFmtId="44" fontId="47" fillId="8" borderId="1" xfId="6" applyNumberFormat="1" applyFont="1" applyBorder="1" applyAlignment="1">
      <alignment horizontal="center" vertical="center" wrapText="1"/>
    </xf>
    <xf numFmtId="4" fontId="0" fillId="2" borderId="24" xfId="0" applyNumberFormat="1" applyFill="1" applyBorder="1" applyAlignment="1">
      <alignment horizontal="center" vertical="center" wrapText="1"/>
    </xf>
    <xf numFmtId="4" fontId="0" fillId="2" borderId="12" xfId="0" applyNumberFormat="1" applyFill="1" applyBorder="1" applyAlignment="1">
      <alignment horizontal="center" vertical="center" wrapText="1"/>
    </xf>
    <xf numFmtId="4" fontId="0" fillId="2" borderId="2" xfId="0" applyNumberFormat="1" applyFill="1" applyBorder="1" applyAlignment="1">
      <alignment horizontal="center" vertical="center" wrapText="1"/>
    </xf>
    <xf numFmtId="166" fontId="0" fillId="2" borderId="24" xfId="0" applyNumberFormat="1" applyFill="1" applyBorder="1" applyAlignment="1">
      <alignment horizontal="center" vertical="center" wrapText="1"/>
    </xf>
    <xf numFmtId="166" fontId="0" fillId="2" borderId="12" xfId="0" applyNumberFormat="1" applyFill="1" applyBorder="1" applyAlignment="1">
      <alignment horizontal="center" vertical="center" wrapText="1"/>
    </xf>
    <xf numFmtId="166" fontId="0" fillId="2" borderId="2" xfId="0" applyNumberFormat="1" applyFill="1" applyBorder="1" applyAlignment="1">
      <alignment horizontal="center" vertical="center" wrapText="1"/>
    </xf>
    <xf numFmtId="44" fontId="27" fillId="17" borderId="48" xfId="6" applyNumberFormat="1" applyFont="1" applyFill="1" applyBorder="1" applyAlignment="1">
      <alignment horizontal="center" vertical="center" wrapText="1"/>
    </xf>
    <xf numFmtId="44" fontId="27" fillId="17" borderId="18" xfId="6" applyNumberFormat="1" applyFont="1" applyFill="1" applyBorder="1" applyAlignment="1">
      <alignment horizontal="center" vertical="center" wrapText="1"/>
    </xf>
    <xf numFmtId="44" fontId="27" fillId="17" borderId="16" xfId="6" applyNumberFormat="1" applyFont="1" applyFill="1" applyBorder="1" applyAlignment="1">
      <alignment horizontal="center" vertical="center" wrapText="1"/>
    </xf>
    <xf numFmtId="44" fontId="27" fillId="17" borderId="17" xfId="6" applyNumberFormat="1" applyFont="1" applyFill="1" applyBorder="1" applyAlignment="1">
      <alignment horizontal="center" vertical="center" wrapText="1"/>
    </xf>
    <xf numFmtId="44" fontId="3" fillId="16" borderId="1" xfId="0" applyNumberFormat="1" applyFont="1" applyFill="1" applyBorder="1" applyAlignment="1">
      <alignment horizontal="center" vertical="center"/>
    </xf>
    <xf numFmtId="9" fontId="47" fillId="8" borderId="1" xfId="6" applyNumberFormat="1" applyFont="1" applyBorder="1" applyAlignment="1">
      <alignment horizontal="center" vertical="center" wrapText="1"/>
    </xf>
    <xf numFmtId="0" fontId="28" fillId="18" borderId="48" xfId="0" applyFont="1" applyFill="1" applyBorder="1" applyAlignment="1">
      <alignment horizontal="center" vertical="center" wrapText="1"/>
    </xf>
    <xf numFmtId="164" fontId="3" fillId="9" borderId="1" xfId="0" applyNumberFormat="1" applyFont="1" applyFill="1" applyBorder="1" applyAlignment="1">
      <alignment horizontal="right" vertical="center" wrapText="1"/>
    </xf>
    <xf numFmtId="0" fontId="28" fillId="18" borderId="40" xfId="0" applyFont="1" applyFill="1" applyBorder="1" applyAlignment="1">
      <alignment horizontal="center" vertical="center" wrapText="1"/>
    </xf>
    <xf numFmtId="0" fontId="28" fillId="18" borderId="41" xfId="0" applyFont="1" applyFill="1" applyBorder="1" applyAlignment="1">
      <alignment horizontal="center" vertical="center" wrapText="1"/>
    </xf>
    <xf numFmtId="3" fontId="0" fillId="2" borderId="24" xfId="0" applyNumberFormat="1" applyFill="1" applyBorder="1" applyAlignment="1">
      <alignment horizontal="center" vertical="center" wrapText="1"/>
    </xf>
    <xf numFmtId="3" fontId="0" fillId="2" borderId="12" xfId="0" applyNumberFormat="1" applyFill="1" applyBorder="1" applyAlignment="1">
      <alignment horizontal="center" vertical="center" wrapText="1"/>
    </xf>
    <xf numFmtId="3" fontId="0" fillId="2" borderId="2" xfId="0" applyNumberFormat="1" applyFill="1" applyBorder="1" applyAlignment="1">
      <alignment horizontal="center" vertical="center" wrapText="1"/>
    </xf>
    <xf numFmtId="0" fontId="28" fillId="18" borderId="19" xfId="0" applyFont="1" applyFill="1" applyBorder="1" applyAlignment="1">
      <alignment horizontal="center" vertical="center" wrapText="1"/>
    </xf>
    <xf numFmtId="0" fontId="28" fillId="18" borderId="13" xfId="0" applyFont="1" applyFill="1" applyBorder="1" applyAlignment="1">
      <alignment horizontal="center" vertical="center" wrapText="1"/>
    </xf>
    <xf numFmtId="164" fontId="3" fillId="9" borderId="1" xfId="0" applyNumberFormat="1" applyFont="1" applyFill="1" applyBorder="1" applyAlignment="1">
      <alignment horizontal="center" vertical="center"/>
    </xf>
    <xf numFmtId="167" fontId="0" fillId="0" borderId="24" xfId="0" applyNumberFormat="1" applyBorder="1" applyAlignment="1">
      <alignment horizontal="center" vertical="center" wrapText="1"/>
    </xf>
    <xf numFmtId="167" fontId="0" fillId="0" borderId="12" xfId="0" applyNumberFormat="1" applyBorder="1" applyAlignment="1">
      <alignment horizontal="center" vertical="center" wrapText="1"/>
    </xf>
    <xf numFmtId="167" fontId="0" fillId="0" borderId="2" xfId="0" applyNumberFormat="1" applyBorder="1" applyAlignment="1">
      <alignment horizontal="center" vertical="center" wrapText="1"/>
    </xf>
    <xf numFmtId="164" fontId="3" fillId="9" borderId="1" xfId="0" applyNumberFormat="1" applyFont="1" applyFill="1" applyBorder="1" applyAlignment="1">
      <alignment horizontal="center" vertical="center" wrapText="1"/>
    </xf>
    <xf numFmtId="0" fontId="3" fillId="15" borderId="1" xfId="0" applyFont="1" applyFill="1" applyBorder="1" applyAlignment="1">
      <alignment horizontal="center" vertical="center"/>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164" fontId="3" fillId="9" borderId="21" xfId="0" applyNumberFormat="1" applyFont="1" applyFill="1" applyBorder="1" applyAlignment="1">
      <alignment horizontal="center" vertical="center" wrapText="1"/>
    </xf>
    <xf numFmtId="164" fontId="3" fillId="9" borderId="23" xfId="0" applyNumberFormat="1" applyFont="1" applyFill="1" applyBorder="1" applyAlignment="1">
      <alignment horizontal="center" vertical="center" wrapText="1"/>
    </xf>
    <xf numFmtId="164" fontId="3" fillId="9" borderId="26" xfId="0" applyNumberFormat="1" applyFont="1" applyFill="1" applyBorder="1" applyAlignment="1">
      <alignment horizontal="center" vertical="center" wrapText="1"/>
    </xf>
    <xf numFmtId="0" fontId="28" fillId="2" borderId="0" xfId="0" applyFont="1" applyFill="1" applyAlignment="1">
      <alignment horizontal="center" vertical="center" wrapText="1"/>
    </xf>
    <xf numFmtId="44" fontId="27" fillId="2" borderId="0" xfId="6" applyNumberFormat="1" applyFont="1" applyFill="1" applyBorder="1" applyAlignment="1">
      <alignment horizontal="center" vertical="center" wrapText="1"/>
    </xf>
    <xf numFmtId="4" fontId="3" fillId="15" borderId="1" xfId="0" applyNumberFormat="1" applyFont="1" applyFill="1" applyBorder="1" applyAlignment="1">
      <alignment horizontal="center" vertical="center" wrapText="1"/>
    </xf>
    <xf numFmtId="0" fontId="63" fillId="7" borderId="24" xfId="0" applyFont="1" applyFill="1" applyBorder="1" applyAlignment="1">
      <alignment horizontal="center" vertical="center" wrapText="1"/>
    </xf>
    <xf numFmtId="0" fontId="63" fillId="7" borderId="12" xfId="0" applyFont="1" applyFill="1" applyBorder="1" applyAlignment="1">
      <alignment horizontal="center" vertical="center" wrapText="1"/>
    </xf>
    <xf numFmtId="0" fontId="63" fillId="7" borderId="2" xfId="0" applyFont="1" applyFill="1" applyBorder="1" applyAlignment="1">
      <alignment horizontal="center" vertical="center" wrapText="1"/>
    </xf>
    <xf numFmtId="0" fontId="3" fillId="13" borderId="53" xfId="0" applyFont="1" applyFill="1" applyBorder="1" applyAlignment="1">
      <alignment horizontal="left" vertical="top"/>
    </xf>
    <xf numFmtId="0" fontId="3" fillId="13" borderId="3" xfId="0" applyFont="1" applyFill="1" applyBorder="1" applyAlignment="1">
      <alignment horizontal="left" vertical="top"/>
    </xf>
    <xf numFmtId="0" fontId="3" fillId="13" borderId="46" xfId="0" applyFont="1" applyFill="1" applyBorder="1" applyAlignment="1">
      <alignment horizontal="left" vertical="top"/>
    </xf>
    <xf numFmtId="0" fontId="0" fillId="13" borderId="21" xfId="0" applyFill="1" applyBorder="1" applyAlignment="1">
      <alignment horizontal="center" vertical="top" wrapText="1"/>
    </xf>
    <xf numFmtId="0" fontId="0" fillId="13" borderId="23" xfId="0" applyFill="1" applyBorder="1" applyAlignment="1">
      <alignment horizontal="center" vertical="top" wrapText="1"/>
    </xf>
    <xf numFmtId="0" fontId="0" fillId="13" borderId="26" xfId="0" applyFill="1" applyBorder="1" applyAlignment="1">
      <alignment horizontal="center" vertical="top" wrapText="1"/>
    </xf>
    <xf numFmtId="0" fontId="0" fillId="13" borderId="21" xfId="0" applyFill="1" applyBorder="1" applyAlignment="1">
      <alignment horizontal="left" vertical="top" wrapText="1"/>
    </xf>
    <xf numFmtId="0" fontId="0" fillId="13" borderId="23" xfId="0" applyFill="1" applyBorder="1" applyAlignment="1">
      <alignment horizontal="left" vertical="top" wrapText="1"/>
    </xf>
    <xf numFmtId="0" fontId="0" fillId="13" borderId="26" xfId="0" applyFill="1" applyBorder="1" applyAlignment="1">
      <alignment horizontal="left" vertical="top" wrapText="1"/>
    </xf>
    <xf numFmtId="0" fontId="11" fillId="0" borderId="0" xfId="0" applyFont="1" applyAlignment="1">
      <alignment horizontal="center" wrapText="1"/>
    </xf>
    <xf numFmtId="9" fontId="22" fillId="8" borderId="1" xfId="6" applyNumberFormat="1" applyFont="1" applyBorder="1" applyAlignment="1">
      <alignment horizontal="center" vertical="center" wrapText="1"/>
    </xf>
    <xf numFmtId="44" fontId="22" fillId="8" borderId="1" xfId="6" applyNumberFormat="1" applyFont="1" applyBorder="1" applyAlignment="1">
      <alignment horizontal="center" vertical="center" wrapText="1"/>
    </xf>
    <xf numFmtId="165" fontId="11" fillId="2" borderId="24"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44" fontId="33" fillId="17" borderId="21" xfId="6" applyNumberFormat="1" applyFont="1" applyFill="1" applyBorder="1" applyAlignment="1">
      <alignment horizontal="center" vertical="center" wrapText="1"/>
    </xf>
    <xf numFmtId="44" fontId="33" fillId="17" borderId="23" xfId="6" applyNumberFormat="1" applyFont="1" applyFill="1" applyBorder="1" applyAlignment="1">
      <alignment horizontal="center" vertical="center" wrapText="1"/>
    </xf>
    <xf numFmtId="166" fontId="11" fillId="2" borderId="24" xfId="0" applyNumberFormat="1" applyFont="1" applyFill="1" applyBorder="1" applyAlignment="1">
      <alignment horizontal="center" vertical="center" wrapText="1"/>
    </xf>
    <xf numFmtId="166" fontId="11" fillId="2" borderId="12" xfId="0" applyNumberFormat="1" applyFont="1" applyFill="1" applyBorder="1" applyAlignment="1">
      <alignment horizontal="center" vertical="center" wrapText="1"/>
    </xf>
    <xf numFmtId="166" fontId="11" fillId="2" borderId="2" xfId="0" applyNumberFormat="1" applyFont="1" applyFill="1" applyBorder="1" applyAlignment="1">
      <alignment horizontal="center" vertical="center" wrapText="1"/>
    </xf>
    <xf numFmtId="164" fontId="14" fillId="9" borderId="1" xfId="0" applyNumberFormat="1" applyFont="1" applyFill="1" applyBorder="1" applyAlignment="1">
      <alignment horizontal="right" vertical="center" wrapText="1"/>
    </xf>
    <xf numFmtId="0" fontId="11" fillId="2"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44" fontId="23" fillId="2" borderId="1" xfId="0" applyNumberFormat="1" applyFont="1" applyFill="1" applyBorder="1" applyAlignment="1">
      <alignment horizontal="center" vertical="center"/>
    </xf>
    <xf numFmtId="0" fontId="22" fillId="8" borderId="1" xfId="6" applyFont="1" applyBorder="1" applyAlignment="1">
      <alignment horizontal="center" vertical="center" wrapText="1"/>
    </xf>
    <xf numFmtId="0" fontId="21" fillId="0" borderId="9" xfId="7" applyFont="1" applyAlignment="1">
      <alignment horizontal="center"/>
    </xf>
    <xf numFmtId="0" fontId="22" fillId="8" borderId="1" xfId="6" applyFont="1" applyBorder="1" applyAlignment="1">
      <alignment horizontal="center" vertical="center"/>
    </xf>
    <xf numFmtId="4" fontId="11" fillId="2" borderId="24" xfId="0" applyNumberFormat="1" applyFont="1" applyFill="1" applyBorder="1" applyAlignment="1">
      <alignment horizontal="center" vertical="center" wrapText="1"/>
    </xf>
    <xf numFmtId="4" fontId="11" fillId="2" borderId="1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5" fillId="0" borderId="0" xfId="0" applyFont="1" applyAlignment="1">
      <alignment horizontal="center" vertical="top"/>
    </xf>
    <xf numFmtId="44" fontId="33" fillId="17" borderId="39" xfId="6" applyNumberFormat="1" applyFont="1" applyFill="1" applyBorder="1" applyAlignment="1">
      <alignment horizontal="center" vertical="center" wrapText="1"/>
    </xf>
    <xf numFmtId="0" fontId="34" fillId="18" borderId="47" xfId="0" applyFont="1" applyFill="1" applyBorder="1" applyAlignment="1">
      <alignment horizontal="center" vertical="center" wrapText="1"/>
    </xf>
    <xf numFmtId="0" fontId="34" fillId="18" borderId="43" xfId="0" applyFont="1" applyFill="1" applyBorder="1" applyAlignment="1">
      <alignment horizontal="center" vertical="center" wrapText="1"/>
    </xf>
    <xf numFmtId="0" fontId="34" fillId="18" borderId="42" xfId="0" applyFont="1" applyFill="1" applyBorder="1" applyAlignment="1">
      <alignment horizontal="center" vertical="center" wrapText="1"/>
    </xf>
    <xf numFmtId="44" fontId="14" fillId="21" borderId="1" xfId="0" applyNumberFormat="1" applyFont="1" applyFill="1" applyBorder="1" applyAlignment="1">
      <alignment horizontal="center" vertical="center"/>
    </xf>
    <xf numFmtId="44" fontId="33" fillId="20" borderId="18" xfId="6" applyNumberFormat="1" applyFont="1" applyFill="1" applyBorder="1" applyAlignment="1">
      <alignment horizontal="center" vertical="center" wrapText="1"/>
    </xf>
    <xf numFmtId="44" fontId="33" fillId="20" borderId="16" xfId="6" applyNumberFormat="1" applyFont="1" applyFill="1" applyBorder="1" applyAlignment="1">
      <alignment horizontal="center" vertical="center" wrapText="1"/>
    </xf>
    <xf numFmtId="44" fontId="33" fillId="20" borderId="17" xfId="6" applyNumberFormat="1" applyFont="1" applyFill="1" applyBorder="1" applyAlignment="1">
      <alignment horizontal="center" vertical="center" wrapText="1"/>
    </xf>
    <xf numFmtId="0" fontId="34" fillId="18" borderId="19" xfId="0" applyFont="1" applyFill="1" applyBorder="1" applyAlignment="1">
      <alignment horizontal="center" vertical="center" wrapText="1"/>
    </xf>
    <xf numFmtId="0" fontId="34" fillId="18" borderId="13" xfId="0" applyFont="1" applyFill="1" applyBorder="1" applyAlignment="1">
      <alignment horizontal="center" vertical="center" wrapText="1"/>
    </xf>
    <xf numFmtId="0" fontId="3" fillId="13" borderId="45" xfId="0" applyFont="1" applyFill="1" applyBorder="1" applyAlignment="1">
      <alignment horizontal="left" vertical="top"/>
    </xf>
    <xf numFmtId="0" fontId="0" fillId="13" borderId="42" xfId="0" applyFill="1" applyBorder="1" applyAlignment="1">
      <alignment horizontal="left" vertical="top" wrapText="1"/>
    </xf>
    <xf numFmtId="0" fontId="0" fillId="13" borderId="22" xfId="0" applyFill="1" applyBorder="1" applyAlignment="1">
      <alignment horizontal="left" vertical="top" wrapText="1"/>
    </xf>
    <xf numFmtId="0" fontId="0" fillId="13" borderId="43" xfId="0" applyFill="1" applyBorder="1" applyAlignment="1">
      <alignment horizontal="left" vertical="top" wrapText="1"/>
    </xf>
    <xf numFmtId="0" fontId="0" fillId="13" borderId="45" xfId="0" applyFill="1" applyBorder="1" applyAlignment="1">
      <alignment horizontal="left" vertical="top" wrapText="1"/>
    </xf>
    <xf numFmtId="0" fontId="0" fillId="13" borderId="3" xfId="0" applyFill="1" applyBorder="1" applyAlignment="1">
      <alignment horizontal="left" vertical="top" wrapText="1"/>
    </xf>
    <xf numFmtId="0" fontId="0" fillId="13" borderId="46" xfId="0" applyFill="1" applyBorder="1" applyAlignment="1">
      <alignment horizontal="left" vertical="top" wrapText="1"/>
    </xf>
    <xf numFmtId="0" fontId="0" fillId="0" borderId="0" xfId="0" applyAlignment="1">
      <alignment horizontal="center" wrapText="1"/>
    </xf>
    <xf numFmtId="164" fontId="14" fillId="9" borderId="1" xfId="0" applyNumberFormat="1" applyFont="1" applyFill="1" applyBorder="1" applyAlignment="1">
      <alignment horizontal="center" vertical="center"/>
    </xf>
    <xf numFmtId="0" fontId="0" fillId="13" borderId="0" xfId="0" applyFill="1" applyAlignment="1">
      <alignment horizontal="center" vertical="top" wrapText="1"/>
    </xf>
    <xf numFmtId="0" fontId="0" fillId="13" borderId="11" xfId="0" applyFill="1" applyBorder="1" applyAlignment="1">
      <alignment horizontal="center" vertical="top" wrapText="1"/>
    </xf>
    <xf numFmtId="0" fontId="22" fillId="8" borderId="24" xfId="6" applyFont="1" applyBorder="1" applyAlignment="1">
      <alignment horizontal="center" vertical="center"/>
    </xf>
    <xf numFmtId="0" fontId="22" fillId="8" borderId="2" xfId="6" applyFont="1" applyBorder="1" applyAlignment="1">
      <alignment horizontal="center" vertical="center"/>
    </xf>
    <xf numFmtId="0" fontId="22" fillId="8" borderId="24" xfId="6" applyFont="1" applyBorder="1" applyAlignment="1">
      <alignment horizontal="center" vertical="center" wrapText="1"/>
    </xf>
    <xf numFmtId="0" fontId="22" fillId="8" borderId="2" xfId="6" applyFont="1" applyBorder="1" applyAlignment="1">
      <alignment horizontal="center" vertical="center" wrapText="1"/>
    </xf>
    <xf numFmtId="9" fontId="22" fillId="8" borderId="24" xfId="6" applyNumberFormat="1" applyFont="1" applyBorder="1" applyAlignment="1">
      <alignment horizontal="center" vertical="center" wrapText="1"/>
    </xf>
    <xf numFmtId="9" fontId="22" fillId="8" borderId="2" xfId="6" applyNumberFormat="1" applyFont="1" applyBorder="1" applyAlignment="1">
      <alignment horizontal="center" vertical="center" wrapText="1"/>
    </xf>
    <xf numFmtId="9" fontId="22" fillId="8" borderId="22" xfId="6" applyNumberFormat="1" applyFont="1" applyBorder="1" applyAlignment="1">
      <alignment horizontal="center" vertical="center" wrapText="1"/>
    </xf>
    <xf numFmtId="9" fontId="22" fillId="8" borderId="0" xfId="6" applyNumberFormat="1" applyFont="1" applyBorder="1" applyAlignment="1">
      <alignment horizontal="center" vertical="center" wrapText="1"/>
    </xf>
    <xf numFmtId="44" fontId="22" fillId="8" borderId="21" xfId="6" applyNumberFormat="1" applyFont="1" applyBorder="1" applyAlignment="1">
      <alignment horizontal="center" vertical="center" wrapText="1"/>
    </xf>
    <xf numFmtId="164" fontId="14" fillId="9" borderId="21" xfId="0" applyNumberFormat="1" applyFont="1" applyFill="1" applyBorder="1" applyAlignment="1">
      <alignment horizontal="right" vertical="center" wrapText="1"/>
    </xf>
    <xf numFmtId="164" fontId="14" fillId="9" borderId="23" xfId="0" applyNumberFormat="1" applyFont="1" applyFill="1" applyBorder="1" applyAlignment="1">
      <alignment horizontal="right" vertical="center" wrapText="1"/>
    </xf>
    <xf numFmtId="164" fontId="14" fillId="9" borderId="22" xfId="0" applyNumberFormat="1" applyFont="1" applyFill="1" applyBorder="1" applyAlignment="1">
      <alignment horizontal="right" vertical="center" wrapText="1"/>
    </xf>
    <xf numFmtId="164" fontId="14" fillId="9" borderId="26" xfId="0" applyNumberFormat="1" applyFont="1" applyFill="1" applyBorder="1" applyAlignment="1">
      <alignment horizontal="right" vertical="center" wrapText="1"/>
    </xf>
    <xf numFmtId="4" fontId="14" fillId="15" borderId="24" xfId="0" applyNumberFormat="1" applyFont="1" applyFill="1" applyBorder="1" applyAlignment="1">
      <alignment horizontal="center" vertical="center"/>
    </xf>
    <xf numFmtId="4" fontId="14" fillId="15" borderId="12" xfId="0" applyNumberFormat="1" applyFont="1" applyFill="1" applyBorder="1" applyAlignment="1">
      <alignment horizontal="center" vertical="center"/>
    </xf>
    <xf numFmtId="44" fontId="14" fillId="16" borderId="24" xfId="0" applyNumberFormat="1" applyFont="1" applyFill="1" applyBorder="1" applyAlignment="1">
      <alignment horizontal="center" vertical="center"/>
    </xf>
    <xf numFmtId="44" fontId="14" fillId="16" borderId="12" xfId="0" applyNumberFormat="1" applyFont="1" applyFill="1" applyBorder="1" applyAlignment="1">
      <alignment horizontal="center" vertical="center"/>
    </xf>
    <xf numFmtId="0" fontId="11" fillId="2" borderId="24" xfId="0" applyFont="1" applyFill="1" applyBorder="1" applyAlignment="1">
      <alignment horizontal="center" vertical="center"/>
    </xf>
    <xf numFmtId="0" fontId="11" fillId="2" borderId="12" xfId="0" applyFont="1" applyFill="1" applyBorder="1" applyAlignment="1">
      <alignment horizontal="center" vertical="center"/>
    </xf>
    <xf numFmtId="0" fontId="12" fillId="7" borderId="24"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12" xfId="0" applyFont="1" applyFill="1" applyBorder="1" applyAlignment="1">
      <alignment horizontal="center" vertical="center" wrapText="1"/>
    </xf>
    <xf numFmtId="3" fontId="11" fillId="2" borderId="24" xfId="0" applyNumberFormat="1" applyFont="1" applyFill="1" applyBorder="1" applyAlignment="1">
      <alignment horizontal="center" vertical="center" wrapText="1"/>
    </xf>
    <xf numFmtId="3" fontId="11" fillId="2" borderId="12" xfId="0" applyNumberFormat="1" applyFont="1" applyFill="1" applyBorder="1" applyAlignment="1">
      <alignment horizontal="center" vertical="center" wrapText="1"/>
    </xf>
    <xf numFmtId="0" fontId="5" fillId="13" borderId="0" xfId="0" applyFont="1" applyFill="1" applyAlignment="1">
      <alignment horizontal="left" vertical="top" wrapText="1"/>
    </xf>
    <xf numFmtId="0" fontId="5" fillId="13" borderId="11" xfId="0" applyFont="1" applyFill="1" applyBorder="1" applyAlignment="1">
      <alignment horizontal="left" vertical="top" wrapText="1"/>
    </xf>
    <xf numFmtId="44" fontId="23" fillId="2" borderId="24" xfId="0" applyNumberFormat="1" applyFont="1" applyFill="1" applyBorder="1" applyAlignment="1">
      <alignment horizontal="center" vertical="center"/>
    </xf>
    <xf numFmtId="44" fontId="23" fillId="2" borderId="12" xfId="0" applyNumberFormat="1" applyFont="1" applyFill="1" applyBorder="1" applyAlignment="1">
      <alignment horizontal="center" vertical="center"/>
    </xf>
    <xf numFmtId="44" fontId="33" fillId="17" borderId="19" xfId="6" applyNumberFormat="1" applyFont="1" applyFill="1" applyBorder="1" applyAlignment="1">
      <alignment horizontal="center" vertical="center" wrapText="1"/>
    </xf>
    <xf numFmtId="44" fontId="33" fillId="17" borderId="34" xfId="6" applyNumberFormat="1" applyFont="1" applyFill="1" applyBorder="1" applyAlignment="1">
      <alignment horizontal="center" vertical="center" wrapText="1"/>
    </xf>
    <xf numFmtId="44" fontId="33" fillId="17" borderId="13" xfId="6" applyNumberFormat="1" applyFont="1" applyFill="1" applyBorder="1" applyAlignment="1">
      <alignment horizontal="center" vertical="center" wrapText="1"/>
    </xf>
    <xf numFmtId="44" fontId="33" fillId="17" borderId="20" xfId="6" applyNumberFormat="1" applyFont="1" applyFill="1" applyBorder="1" applyAlignment="1">
      <alignment horizontal="center" vertical="center" wrapText="1"/>
    </xf>
    <xf numFmtId="44" fontId="33" fillId="17" borderId="0" xfId="6" applyNumberFormat="1" applyFont="1" applyFill="1" applyBorder="1" applyAlignment="1">
      <alignment horizontal="center" vertical="center" wrapText="1"/>
    </xf>
    <xf numFmtId="44" fontId="33" fillId="17" borderId="14" xfId="6" applyNumberFormat="1" applyFont="1" applyFill="1" applyBorder="1" applyAlignment="1">
      <alignment horizontal="center" vertical="center" wrapText="1"/>
    </xf>
    <xf numFmtId="44" fontId="33" fillId="17" borderId="30" xfId="6" applyNumberFormat="1" applyFont="1" applyFill="1" applyBorder="1" applyAlignment="1">
      <alignment horizontal="center" vertical="center" wrapText="1"/>
    </xf>
    <xf numFmtId="44" fontId="33" fillId="17" borderId="3" xfId="6" applyNumberFormat="1" applyFont="1" applyFill="1" applyBorder="1" applyAlignment="1">
      <alignment horizontal="center" vertical="center" wrapText="1"/>
    </xf>
    <xf numFmtId="44" fontId="33" fillId="17" borderId="25" xfId="6" applyNumberFormat="1" applyFont="1" applyFill="1" applyBorder="1" applyAlignment="1">
      <alignment horizontal="center" vertical="center" wrapText="1"/>
    </xf>
    <xf numFmtId="0" fontId="34" fillId="18" borderId="20" xfId="0" applyFont="1" applyFill="1" applyBorder="1" applyAlignment="1">
      <alignment horizontal="center" vertical="center" wrapText="1"/>
    </xf>
    <xf numFmtId="0" fontId="34" fillId="18" borderId="14" xfId="0" applyFont="1" applyFill="1" applyBorder="1" applyAlignment="1">
      <alignment horizontal="center" vertical="center" wrapText="1"/>
    </xf>
    <xf numFmtId="0" fontId="22" fillId="8" borderId="36" xfId="6" applyFont="1" applyBorder="1" applyAlignment="1">
      <alignment horizontal="center" vertical="center" wrapText="1"/>
    </xf>
    <xf numFmtId="0" fontId="22" fillId="8" borderId="35" xfId="6"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3" fillId="6" borderId="2" xfId="0" applyFont="1" applyFill="1" applyBorder="1" applyAlignment="1">
      <alignment horizontal="center"/>
    </xf>
    <xf numFmtId="44" fontId="14" fillId="16" borderId="2" xfId="0" applyNumberFormat="1" applyFont="1" applyFill="1" applyBorder="1" applyAlignment="1">
      <alignment horizontal="center" vertical="center"/>
    </xf>
    <xf numFmtId="164" fontId="14" fillId="9" borderId="5" xfId="0" applyNumberFormat="1" applyFont="1" applyFill="1" applyBorder="1" applyAlignment="1">
      <alignment vertical="center"/>
    </xf>
  </cellXfs>
  <cellStyles count="20">
    <cellStyle name="20% - Ênfase4" xfId="12" builtinId="42"/>
    <cellStyle name="Bom" xfId="8" builtinId="26"/>
    <cellStyle name="Ênfase2" xfId="6" builtinId="33"/>
    <cellStyle name="Estilo 1" xfId="14" xr:uid="{FE3AD78E-A785-4E7B-AF59-A7A1637D7462}"/>
    <cellStyle name="Hiperlink" xfId="1" builtinId="8"/>
    <cellStyle name="Moeda" xfId="16" builtinId="4"/>
    <cellStyle name="Moeda 2" xfId="15" xr:uid="{86A4BA49-E73E-4F81-8EA1-A1D24B48D093}"/>
    <cellStyle name="Moeda 3" xfId="19" xr:uid="{308FA353-B395-469E-835A-9DDDA6623B45}"/>
    <cellStyle name="Neutro" xfId="9" builtinId="28"/>
    <cellStyle name="Normal" xfId="0" builtinId="0"/>
    <cellStyle name="Normal 2" xfId="3" xr:uid="{00000000-0005-0000-0000-000009000000}"/>
    <cellStyle name="Porcentagem" xfId="10" builtinId="5"/>
    <cellStyle name="Porcentagem 2" xfId="5" xr:uid="{00000000-0005-0000-0000-00000B000000}"/>
    <cellStyle name="Porcentagem 3" xfId="4" xr:uid="{00000000-0005-0000-0000-00000C000000}"/>
    <cellStyle name="Ruim" xfId="11" builtinId="27"/>
    <cellStyle name="Título 1" xfId="7" builtinId="16"/>
    <cellStyle name="Vírgula" xfId="13" builtinId="3"/>
    <cellStyle name="Vírgula 2" xfId="2" xr:uid="{00000000-0005-0000-0000-000011000000}"/>
    <cellStyle name="Vírgula 2 2" xfId="17" xr:uid="{EE051DB8-23BC-4EE8-A1A3-147F7A317F66}"/>
    <cellStyle name="Vírgula 3" xfId="18" xr:uid="{9B67F3B5-0068-448A-B09E-D8627ABEB8BD}"/>
  </cellStyles>
  <dxfs count="1461">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006100"/>
      </font>
      <fill>
        <patternFill>
          <bgColor rgb="FFC6EFCE"/>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FF0000"/>
      </font>
    </dxf>
    <dxf>
      <font>
        <color theme="6" tint="-0.24994659260841701"/>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FF0000"/>
      </font>
    </dxf>
    <dxf>
      <font>
        <color theme="6" tint="-0.24994659260841701"/>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FF0000"/>
      </font>
    </dxf>
    <dxf>
      <font>
        <color theme="6" tint="-0.24994659260841701"/>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ill>
        <patternFill>
          <bgColor theme="8" tint="0.79998168889431442"/>
        </patternFill>
      </fill>
    </dxf>
    <dxf>
      <font>
        <color rgb="FF006100"/>
      </font>
      <fill>
        <patternFill>
          <bgColor rgb="FFC6EFCE"/>
        </patternFill>
      </fill>
    </dxf>
    <dxf>
      <font>
        <color rgb="FFC00000"/>
      </font>
    </dxf>
    <dxf>
      <font>
        <color rgb="FFC00000"/>
      </font>
    </dxf>
    <dxf>
      <font>
        <color rgb="FFFF0000"/>
      </font>
    </dxf>
    <dxf>
      <font>
        <color theme="6" tint="-0.24994659260841701"/>
      </font>
    </dxf>
    <dxf>
      <font>
        <color rgb="FFC00000"/>
      </font>
    </dxf>
    <dxf>
      <font>
        <color rgb="FFC00000"/>
      </font>
    </dxf>
    <dxf>
      <font>
        <color rgb="FFC00000"/>
      </font>
    </dxf>
    <dxf>
      <font>
        <color rgb="FFC0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FF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FF0000"/>
      </font>
    </dxf>
    <dxf>
      <font>
        <color theme="9" tint="-0.24994659260841701"/>
      </font>
    </dxf>
    <dxf>
      <fill>
        <patternFill>
          <bgColor theme="8" tint="0.79998168889431442"/>
        </patternFill>
      </fill>
    </dxf>
    <dxf>
      <font>
        <color rgb="FFFF0000"/>
      </font>
    </dxf>
    <dxf>
      <font>
        <color rgb="FFFF0000"/>
      </font>
    </dxf>
    <dxf>
      <font>
        <color theme="9" tint="-0.24994659260841701"/>
      </font>
    </dxf>
    <dxf>
      <fill>
        <patternFill>
          <bgColor theme="8" tint="0.79998168889431442"/>
        </patternFill>
      </fill>
    </dxf>
    <dxf>
      <font>
        <color rgb="FFFF0000"/>
      </font>
    </dxf>
    <dxf>
      <font>
        <color rgb="FFC00000"/>
      </font>
    </dxf>
    <dxf>
      <font>
        <color rgb="FFC00000"/>
      </font>
    </dxf>
    <dxf>
      <font>
        <color rgb="FFC00000"/>
      </font>
    </dxf>
    <dxf>
      <font>
        <color rgb="FFC00000"/>
      </font>
    </dxf>
    <dxf>
      <font>
        <color rgb="FFC00000"/>
      </font>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FF0000"/>
      </font>
    </dxf>
    <dxf>
      <font>
        <color theme="9" tint="-0.24994659260841701"/>
      </font>
    </dxf>
    <dxf>
      <fill>
        <patternFill>
          <bgColor theme="8" tint="0.79998168889431442"/>
        </patternFill>
      </fill>
    </dxf>
    <dxf>
      <font>
        <color rgb="FFFF0000"/>
      </font>
    </dxf>
    <dxf>
      <font>
        <color rgb="FFC00000"/>
      </font>
    </dxf>
    <dxf>
      <font>
        <color rgb="FFC00000"/>
      </font>
    </dxf>
    <dxf>
      <font>
        <color rgb="FFC00000"/>
      </font>
    </dxf>
    <dxf>
      <font>
        <color rgb="FFC00000"/>
      </font>
    </dxf>
    <dxf>
      <font>
        <color rgb="FFC00000"/>
      </font>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FF0000"/>
      </font>
    </dxf>
    <dxf>
      <font>
        <color rgb="FF006100"/>
      </font>
      <fill>
        <patternFill>
          <bgColor rgb="FFC6EFCE"/>
        </patternFill>
      </fill>
    </dxf>
    <dxf>
      <font>
        <color rgb="FF9C0006"/>
      </font>
    </dxf>
    <dxf>
      <font>
        <color rgb="FFC00000"/>
      </font>
    </dxf>
    <dxf>
      <font>
        <color rgb="FFFF0000"/>
      </font>
    </dxf>
    <dxf>
      <font>
        <color rgb="FF006100"/>
      </font>
      <fill>
        <patternFill>
          <bgColor rgb="FFC6EFCE"/>
        </patternFill>
      </fill>
    </dxf>
    <dxf>
      <font>
        <color rgb="FF9C0006"/>
      </font>
    </dxf>
    <dxf>
      <font>
        <color rgb="FFC00000"/>
      </font>
    </dxf>
    <dxf>
      <font>
        <color rgb="FFFF0000"/>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theme="9" tint="-0.24994659260841701"/>
      </font>
    </dxf>
    <dxf>
      <fill>
        <patternFill>
          <bgColor theme="8" tint="0.79998168889431442"/>
        </patternFill>
      </fill>
    </dxf>
    <dxf>
      <font>
        <color rgb="FFFF0000"/>
      </font>
    </dxf>
    <dxf>
      <font>
        <color theme="9" tint="-0.24994659260841701"/>
      </font>
    </dxf>
    <dxf>
      <fill>
        <patternFill>
          <bgColor theme="8" tint="0.79998168889431442"/>
        </patternFill>
      </fill>
    </dxf>
    <dxf>
      <font>
        <color rgb="FFFF0000"/>
      </font>
    </dxf>
    <dxf>
      <font>
        <color theme="9" tint="-0.24994659260841701"/>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ont>
        <color theme="6" tint="-0.24994659260841701"/>
      </font>
    </dxf>
    <dxf>
      <font>
        <color rgb="FFFF0000"/>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ont>
        <color theme="6" tint="-0.24994659260841701"/>
      </font>
    </dxf>
    <dxf>
      <font>
        <color rgb="FFFF0000"/>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ont>
        <color theme="6" tint="-0.24994659260841701"/>
      </font>
    </dxf>
    <dxf>
      <font>
        <color rgb="FFFF0000"/>
      </font>
    </dxf>
    <dxf>
      <font>
        <color rgb="FFFF0000"/>
      </font>
    </dxf>
    <dxf>
      <font>
        <color rgb="FFFF0000"/>
      </font>
    </dxf>
    <dxf>
      <font>
        <color theme="9" tint="-0.24994659260841701"/>
      </font>
    </dxf>
    <dxf>
      <font>
        <color theme="6" tint="-0.24994659260841701"/>
      </font>
    </dxf>
    <dxf>
      <font>
        <color rgb="FFFF0000"/>
      </font>
    </dxf>
    <dxf>
      <font>
        <color rgb="FFC00000"/>
      </font>
    </dxf>
    <dxf>
      <font>
        <color rgb="FFC00000"/>
      </font>
    </dxf>
    <dxf>
      <fill>
        <patternFill>
          <bgColor theme="8" tint="0.79998168889431442"/>
        </patternFill>
      </fill>
    </dxf>
    <dxf>
      <font>
        <color rgb="FF9C0006"/>
      </font>
    </dxf>
    <dxf>
      <font>
        <color rgb="FFC00000"/>
      </font>
    </dxf>
    <dxf>
      <fill>
        <patternFill>
          <bgColor theme="8" tint="0.79998168889431442"/>
        </patternFill>
      </fill>
    </dxf>
    <dxf>
      <font>
        <color rgb="FFC00000"/>
      </font>
    </dxf>
    <dxf>
      <font>
        <color rgb="FFC00000"/>
      </font>
    </dxf>
    <dxf>
      <font>
        <color rgb="FFFF0000"/>
      </font>
    </dxf>
    <dxf>
      <font>
        <color theme="9" tint="-0.24994659260841701"/>
      </font>
    </dxf>
    <dxf>
      <font>
        <color rgb="FF9C0006"/>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C00000"/>
      </font>
    </dxf>
    <dxf>
      <font>
        <color rgb="FF006100"/>
      </font>
      <fill>
        <patternFill>
          <bgColor rgb="FFC6EFCE"/>
        </patternFill>
      </fill>
    </dxf>
    <dxf>
      <fill>
        <patternFill>
          <bgColor theme="8" tint="0.79998168889431442"/>
        </patternFill>
      </fill>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C00000"/>
      </font>
    </dxf>
    <dxf>
      <font>
        <color rgb="FFFF0000"/>
      </font>
    </dxf>
    <dxf>
      <font>
        <color rgb="FFFF0000"/>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ont>
        <color rgb="FFFF0000"/>
      </font>
    </dxf>
    <dxf>
      <font>
        <color rgb="FFFF0000"/>
      </font>
    </dxf>
    <dxf>
      <font>
        <color theme="9" tint="-0.24994659260841701"/>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9" tint="-0.24994659260841701"/>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ill>
        <patternFill>
          <bgColor theme="8" tint="0.79998168889431442"/>
        </patternFill>
      </fill>
    </dxf>
    <dxf>
      <font>
        <color rgb="FFFF0000"/>
      </font>
    </dxf>
    <dxf>
      <font>
        <color theme="9" tint="-0.24994659260841701"/>
      </font>
    </dxf>
    <dxf>
      <font>
        <color rgb="FF9C0006"/>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ill>
        <patternFill>
          <bgColor theme="8" tint="0.79998168889431442"/>
        </patternFill>
      </fill>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ill>
        <patternFill>
          <bgColor theme="8" tint="0.79998168889431442"/>
        </patternFill>
      </fill>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rgb="FFFF0000"/>
      </font>
    </dxf>
    <dxf>
      <font>
        <color theme="9" tint="-0.24994659260841701"/>
      </font>
    </dxf>
    <dxf>
      <font>
        <color rgb="FF9C0006"/>
      </font>
    </dxf>
    <dxf>
      <font>
        <color rgb="FFC0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9C0006"/>
      </font>
    </dxf>
    <dxf>
      <font>
        <color rgb="FFC00000"/>
      </font>
    </dxf>
    <dxf>
      <font>
        <color rgb="FFFF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rgb="FFFF0000"/>
      </font>
    </dxf>
    <dxf>
      <fill>
        <patternFill>
          <bgColor theme="8" tint="0.79998168889431442"/>
        </patternFill>
      </fill>
    </dxf>
    <dxf>
      <fill>
        <patternFill>
          <bgColor theme="8" tint="0.79998168889431442"/>
        </patternFill>
      </fill>
    </dxf>
    <dxf>
      <font>
        <color rgb="FF9C0006"/>
      </font>
    </dxf>
    <dxf>
      <font>
        <color rgb="FFC00000"/>
      </font>
    </dxf>
    <dxf>
      <font>
        <color rgb="FFFF0000"/>
      </font>
    </dxf>
    <dxf>
      <font>
        <color theme="9" tint="-0.24994659260841701"/>
      </font>
    </dxf>
    <dxf>
      <fill>
        <patternFill>
          <bgColor theme="8" tint="0.79998168889431442"/>
        </patternFill>
      </fill>
    </dxf>
    <dxf>
      <font>
        <color rgb="FF9C0006"/>
      </font>
    </dxf>
    <dxf>
      <font>
        <color rgb="FFC00000"/>
      </font>
    </dxf>
    <dxf>
      <fill>
        <patternFill>
          <bgColor theme="8" tint="0.79998168889431442"/>
        </patternFill>
      </fill>
    </dxf>
    <dxf>
      <font>
        <color rgb="FF9C0006"/>
      </font>
    </dxf>
    <dxf>
      <font>
        <color rgb="FFC00000"/>
      </font>
    </dxf>
    <dxf>
      <font>
        <color rgb="FFFF0000"/>
      </font>
    </dxf>
    <dxf>
      <font>
        <color theme="9" tint="-0.24994659260841701"/>
      </font>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6" tint="-0.24994659260841701"/>
      </font>
    </dxf>
    <dxf>
      <font>
        <color rgb="FFC00000"/>
      </font>
    </dxf>
    <dxf>
      <font>
        <color rgb="FFC00000"/>
      </font>
    </dxf>
    <dxf>
      <fill>
        <patternFill>
          <bgColor theme="8" tint="0.79998168889431442"/>
        </patternFill>
      </fill>
    </dxf>
    <dxf>
      <font>
        <color rgb="FFC00000"/>
      </font>
    </dxf>
    <dxf>
      <font>
        <color rgb="FFC00000"/>
      </font>
    </dxf>
    <dxf>
      <fill>
        <patternFill>
          <bgColor theme="8" tint="0.79998168889431442"/>
        </patternFill>
      </fill>
    </dxf>
    <dxf>
      <font>
        <color rgb="FFFF0000"/>
      </font>
    </dxf>
    <dxf>
      <font>
        <color theme="9" tint="-0.24994659260841701"/>
      </font>
    </dxf>
    <dxf>
      <fill>
        <patternFill>
          <bgColor theme="8" tint="0.79998168889431442"/>
        </patternFill>
      </fill>
    </dxf>
    <dxf>
      <font>
        <color rgb="FF9C0006"/>
      </font>
    </dxf>
    <dxf>
      <font>
        <color rgb="FFC00000"/>
      </font>
    </dxf>
    <dxf>
      <font>
        <color rgb="FF9C0006"/>
      </font>
    </dxf>
    <dxf>
      <font>
        <color rgb="FFC00000"/>
      </font>
    </dxf>
    <dxf>
      <fill>
        <patternFill>
          <bgColor theme="8" tint="0.79998168889431442"/>
        </patternFill>
      </fill>
    </dxf>
    <dxf>
      <font>
        <color rgb="FFC00000"/>
      </font>
    </dxf>
    <dxf>
      <font>
        <color rgb="FF9C0006"/>
      </font>
    </dxf>
    <dxf>
      <fill>
        <patternFill>
          <bgColor theme="8" tint="0.79998168889431442"/>
        </patternFill>
      </fill>
    </dxf>
    <dxf>
      <fill>
        <patternFill>
          <bgColor theme="8" tint="0.79998168889431442"/>
        </patternFill>
      </fill>
    </dxf>
    <dxf>
      <font>
        <color rgb="FFFF0000"/>
      </font>
    </dxf>
    <dxf>
      <font>
        <color theme="9" tint="-0.24994659260841701"/>
      </font>
    </dxf>
    <dxf>
      <font>
        <color rgb="FF006100"/>
      </font>
      <fill>
        <patternFill>
          <bgColor rgb="FFC6EFCE"/>
        </patternFill>
      </fill>
    </dxf>
    <dxf>
      <font>
        <color rgb="FFFF0000"/>
      </font>
    </dxf>
    <dxf>
      <font>
        <color theme="9" tint="-0.24994659260841701"/>
      </font>
    </dxf>
    <dxf>
      <font>
        <color rgb="FF006100"/>
      </font>
      <fill>
        <patternFill>
          <bgColor rgb="FFC6EFCE"/>
        </patternFill>
      </fill>
    </dxf>
    <dxf>
      <font>
        <color rgb="FF9C0006"/>
      </font>
    </dxf>
    <dxf>
      <font>
        <color rgb="FFC00000"/>
      </font>
    </dxf>
    <dxf>
      <font>
        <color rgb="FFFF0000"/>
      </font>
    </dxf>
    <dxf>
      <font>
        <color theme="9" tint="-0.24994659260841701"/>
      </font>
    </dxf>
    <dxf>
      <font>
        <color rgb="FFFF0000"/>
      </font>
    </dxf>
    <dxf>
      <font>
        <color theme="9" tint="-0.24994659260841701"/>
      </font>
    </dxf>
    <dxf>
      <font>
        <color rgb="FF9C0006"/>
      </font>
    </dxf>
    <dxf>
      <font>
        <color rgb="FF006100"/>
      </font>
      <fill>
        <patternFill>
          <bgColor rgb="FFC6EFCE"/>
        </patternFill>
      </fill>
    </dxf>
    <dxf>
      <font>
        <color rgb="FF9C0006"/>
      </font>
    </dxf>
    <dxf>
      <fill>
        <patternFill>
          <bgColor theme="8" tint="0.79998168889431442"/>
        </patternFill>
      </fill>
    </dxf>
    <dxf>
      <font>
        <color rgb="FFC00000"/>
      </font>
    </dxf>
    <dxf>
      <font>
        <color rgb="FF006100"/>
      </font>
      <fill>
        <patternFill>
          <bgColor rgb="FFC6EFCE"/>
        </patternFill>
      </fill>
    </dxf>
    <dxf>
      <fill>
        <patternFill>
          <bgColor theme="8" tint="0.79998168889431442"/>
        </patternFill>
      </fill>
    </dxf>
    <dxf>
      <font>
        <color rgb="FF9C0006"/>
      </font>
    </dxf>
    <dxf>
      <font>
        <color rgb="FFC00000"/>
      </font>
    </dxf>
    <dxf>
      <font>
        <color rgb="FFC00000"/>
      </font>
    </dxf>
    <dxf>
      <fill>
        <patternFill>
          <bgColor theme="8" tint="0.79998168889431442"/>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304800</xdr:colOff>
      <xdr:row>35</xdr:row>
      <xdr:rowOff>17145</xdr:rowOff>
    </xdr:to>
    <xdr:sp macro="" textlink="">
      <xdr:nvSpPr>
        <xdr:cNvPr id="2" name="AutoShape 2" descr="Álcool Étilico Hidratado 70° 1L TUPI">
          <a:extLst>
            <a:ext uri="{FF2B5EF4-FFF2-40B4-BE49-F238E27FC236}">
              <a16:creationId xmlns:a16="http://schemas.microsoft.com/office/drawing/2014/main" id="{03C3B5B2-2992-4B25-A6D7-6F15363846B4}"/>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xdr:row>
      <xdr:rowOff>0</xdr:rowOff>
    </xdr:from>
    <xdr:to>
      <xdr:col>0</xdr:col>
      <xdr:colOff>304800</xdr:colOff>
      <xdr:row>35</xdr:row>
      <xdr:rowOff>17145</xdr:rowOff>
    </xdr:to>
    <xdr:sp macro="" textlink="">
      <xdr:nvSpPr>
        <xdr:cNvPr id="3" name="AutoShape 3" descr="Álcool Étilico Hidratado 70° 1L TUPI">
          <a:extLst>
            <a:ext uri="{FF2B5EF4-FFF2-40B4-BE49-F238E27FC236}">
              <a16:creationId xmlns:a16="http://schemas.microsoft.com/office/drawing/2014/main" id="{F888D30A-3B5B-4464-B5D0-CADC47DD22D2}"/>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xdr:row>
      <xdr:rowOff>0</xdr:rowOff>
    </xdr:from>
    <xdr:to>
      <xdr:col>0</xdr:col>
      <xdr:colOff>304800</xdr:colOff>
      <xdr:row>35</xdr:row>
      <xdr:rowOff>17145</xdr:rowOff>
    </xdr:to>
    <xdr:sp macro="" textlink="">
      <xdr:nvSpPr>
        <xdr:cNvPr id="4" name="AutoShape 4" descr="Álcool Étilico Hidratado 70° 1L TUPI">
          <a:extLst>
            <a:ext uri="{FF2B5EF4-FFF2-40B4-BE49-F238E27FC236}">
              <a16:creationId xmlns:a16="http://schemas.microsoft.com/office/drawing/2014/main" id="{CEE6D3E5-BD13-43C2-BC51-008896CFCB52}"/>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xdr:row>
      <xdr:rowOff>0</xdr:rowOff>
    </xdr:from>
    <xdr:to>
      <xdr:col>0</xdr:col>
      <xdr:colOff>304800</xdr:colOff>
      <xdr:row>35</xdr:row>
      <xdr:rowOff>17145</xdr:rowOff>
    </xdr:to>
    <xdr:sp macro="" textlink="">
      <xdr:nvSpPr>
        <xdr:cNvPr id="5" name="AutoShape 5" descr="Álcool Étilico Hidratado 70° 1L TUPI">
          <a:extLst>
            <a:ext uri="{FF2B5EF4-FFF2-40B4-BE49-F238E27FC236}">
              <a16:creationId xmlns:a16="http://schemas.microsoft.com/office/drawing/2014/main" id="{8DDA6F51-50A6-45EE-8E3A-932825096E59}"/>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34</xdr:row>
      <xdr:rowOff>0</xdr:rowOff>
    </xdr:from>
    <xdr:to>
      <xdr:col>0</xdr:col>
      <xdr:colOff>304800</xdr:colOff>
      <xdr:row>35</xdr:row>
      <xdr:rowOff>17145</xdr:rowOff>
    </xdr:to>
    <xdr:sp macro="" textlink="">
      <xdr:nvSpPr>
        <xdr:cNvPr id="6" name="AutoShape 6" descr="Álcool Étilico Hidratado 70° 1L TUPI">
          <a:extLst>
            <a:ext uri="{FF2B5EF4-FFF2-40B4-BE49-F238E27FC236}">
              <a16:creationId xmlns:a16="http://schemas.microsoft.com/office/drawing/2014/main" id="{51244A82-ADD9-4406-B1C7-5EE5E1FE03E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1847381</xdr:colOff>
      <xdr:row>4</xdr:row>
      <xdr:rowOff>168085</xdr:rowOff>
    </xdr:to>
    <xdr:pic>
      <xdr:nvPicPr>
        <xdr:cNvPr id="7" name="Imagem 6" descr="Jurisprudência">
          <a:extLst>
            <a:ext uri="{FF2B5EF4-FFF2-40B4-BE49-F238E27FC236}">
              <a16:creationId xmlns:a16="http://schemas.microsoft.com/office/drawing/2014/main" id="{21CD28AA-A19F-426D-A5C5-AE11909AD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8769" cy="925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129</xdr:row>
      <xdr:rowOff>0</xdr:rowOff>
    </xdr:from>
    <xdr:to>
      <xdr:col>0</xdr:col>
      <xdr:colOff>304800</xdr:colOff>
      <xdr:row>129</xdr:row>
      <xdr:rowOff>378648</xdr:rowOff>
    </xdr:to>
    <xdr:sp macro="" textlink="">
      <xdr:nvSpPr>
        <xdr:cNvPr id="8" name="AutoShape 2" descr="Álcool Étilico Hidratado 70° 1L TUPI">
          <a:extLst>
            <a:ext uri="{FF2B5EF4-FFF2-40B4-BE49-F238E27FC236}">
              <a16:creationId xmlns:a16="http://schemas.microsoft.com/office/drawing/2014/main" id="{11A56AAA-1B35-4DDC-829B-46B889FD0423}"/>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129</xdr:row>
      <xdr:rowOff>0</xdr:rowOff>
    </xdr:from>
    <xdr:to>
      <xdr:col>0</xdr:col>
      <xdr:colOff>304800</xdr:colOff>
      <xdr:row>129</xdr:row>
      <xdr:rowOff>819743</xdr:rowOff>
    </xdr:to>
    <xdr:sp macro="" textlink="">
      <xdr:nvSpPr>
        <xdr:cNvPr id="9" name="AutoShape 3" descr="Álcool Étilico Hidratado 70° 1L TUPI">
          <a:extLst>
            <a:ext uri="{FF2B5EF4-FFF2-40B4-BE49-F238E27FC236}">
              <a16:creationId xmlns:a16="http://schemas.microsoft.com/office/drawing/2014/main" id="{8B0D6550-9851-4D4A-93B7-6A40013E54A9}"/>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129</xdr:row>
      <xdr:rowOff>0</xdr:rowOff>
    </xdr:from>
    <xdr:to>
      <xdr:col>0</xdr:col>
      <xdr:colOff>304800</xdr:colOff>
      <xdr:row>129</xdr:row>
      <xdr:rowOff>819743</xdr:rowOff>
    </xdr:to>
    <xdr:sp macro="" textlink="">
      <xdr:nvSpPr>
        <xdr:cNvPr id="10" name="AutoShape 4" descr="Álcool Étilico Hidratado 70° 1L TUPI">
          <a:extLst>
            <a:ext uri="{FF2B5EF4-FFF2-40B4-BE49-F238E27FC236}">
              <a16:creationId xmlns:a16="http://schemas.microsoft.com/office/drawing/2014/main" id="{C04E73B3-6BF4-4522-8E54-ED8B71A11959}"/>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129</xdr:row>
      <xdr:rowOff>0</xdr:rowOff>
    </xdr:from>
    <xdr:to>
      <xdr:col>0</xdr:col>
      <xdr:colOff>304800</xdr:colOff>
      <xdr:row>129</xdr:row>
      <xdr:rowOff>378648</xdr:rowOff>
    </xdr:to>
    <xdr:sp macro="" textlink="">
      <xdr:nvSpPr>
        <xdr:cNvPr id="11" name="AutoShape 5" descr="Álcool Étilico Hidratado 70° 1L TUPI">
          <a:extLst>
            <a:ext uri="{FF2B5EF4-FFF2-40B4-BE49-F238E27FC236}">
              <a16:creationId xmlns:a16="http://schemas.microsoft.com/office/drawing/2014/main" id="{A1C1C6FA-7516-419C-86A0-45D92AAD9782}"/>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129</xdr:row>
      <xdr:rowOff>0</xdr:rowOff>
    </xdr:from>
    <xdr:to>
      <xdr:col>2</xdr:col>
      <xdr:colOff>1774451</xdr:colOff>
      <xdr:row>129</xdr:row>
      <xdr:rowOff>382458</xdr:rowOff>
    </xdr:to>
    <xdr:sp macro="" textlink="">
      <xdr:nvSpPr>
        <xdr:cNvPr id="12" name="AutoShape 6" descr="Álcool Étilico Hidratado 70° 1L TUPI">
          <a:extLst>
            <a:ext uri="{FF2B5EF4-FFF2-40B4-BE49-F238E27FC236}">
              <a16:creationId xmlns:a16="http://schemas.microsoft.com/office/drawing/2014/main" id="{8EF5C2A3-F1D0-4188-B652-56908C4A2F24}"/>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93</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0986831C-3297-4EF8-B667-47F5B342D9D9}"/>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95</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3F872DE0-0203-4E87-ACCF-F136E8CC2770}"/>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95</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9D6CFBB3-9A2A-4B86-A3C0-6BF4E42A86D0}"/>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92</xdr:row>
      <xdr:rowOff>390525</xdr:rowOff>
    </xdr:from>
    <xdr:ext cx="304800" cy="304800"/>
    <xdr:sp macro="" textlink="">
      <xdr:nvSpPr>
        <xdr:cNvPr id="16" name="AutoShape 5" descr="Álcool Étilico Hidratado 70° 1L TUPI">
          <a:extLst>
            <a:ext uri="{FF2B5EF4-FFF2-40B4-BE49-F238E27FC236}">
              <a16:creationId xmlns:a16="http://schemas.microsoft.com/office/drawing/2014/main" id="{70AABE1B-D7E3-4AF8-A8F7-07497CCE7CBC}"/>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139</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0BB91019-A2BE-49B2-9D5E-47CB730FA2FE}"/>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139</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D6DF43B1-635C-485E-961E-D0410AAD439D}"/>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139</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B22CA0C0-151F-4D9F-8B68-B642238823A4}"/>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150</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F3CED668-F126-4CCC-9D0A-D1687A6AB9BB}"/>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150</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FE4C13A2-B3C1-482A-9DBF-C137B8EDC617}"/>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150</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2D6156A6-CF63-4C24-8C0F-E8C44BF97B08}"/>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150</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80AFC0A5-BB30-402A-B8EB-007EEBD046EE}"/>
            </a:ext>
          </a:extLst>
        </xdr:cNvPr>
        <xdr:cNvSpPr>
          <a:spLocks noChangeAspect="1" noChangeArrowheads="1"/>
        </xdr:cNvSpPr>
      </xdr:nvSpPr>
      <xdr:spPr bwMode="auto">
        <a:xfrm>
          <a:off x="0" y="49552412"/>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150</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9879AE3B-7091-4D13-A7B7-B03B5911EC31}"/>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160</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411EF19C-CCAE-43B9-A93C-B585B37FB203}"/>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160</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D4C7B5DE-C5DD-4CB2-8457-9BFCFB5D1A9C}"/>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160</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97A78AAA-B9B1-4207-85D2-E8D530D472B5}"/>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160</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A8F0B122-1261-41AC-B07B-A48AEF844B2E}"/>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160</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3320C451-CAD8-459D-B66C-7B0A44544BDB}"/>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C42A03F5-6759-4B62-8802-7F6A18DC7898}"/>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7E87D510-9B05-46D7-A995-681174EC3A5F}"/>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BEFF0C2A-F8DE-4496-A370-FEEE2CBFD1EE}"/>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172</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91153712-B159-488F-A6C2-CF5911DFA463}"/>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172</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4CF1FE27-52D9-48D4-92BA-011227DC59FC}"/>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181</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7AABBE02-8D75-4B4A-ACD3-141D3D88703A}"/>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181</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F1427532-1026-4CF2-843D-D6CE257E2700}"/>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181</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4D22156C-4738-4EEC-ADD4-37877FF24675}"/>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181</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DE4AB25A-414A-410B-8618-FA3046DAA43E}"/>
            </a:ext>
          </a:extLst>
        </xdr:cNvPr>
        <xdr:cNvSpPr>
          <a:spLocks noChangeAspect="1" noChangeArrowheads="1"/>
        </xdr:cNvSpPr>
      </xdr:nvSpPr>
      <xdr:spPr bwMode="auto">
        <a:xfrm>
          <a:off x="0" y="59077412"/>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181</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B654EB06-35E0-4C0A-BE0A-4CBE054BA8D8}"/>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FC36C3A5-3F50-4B29-96A4-3C5966306C7F}"/>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5D00A9BD-B873-45D1-AFC6-84974CF266FB}"/>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94AC0476-EF59-43A1-AB0B-35C049FC020C}"/>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192</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45793358-BC63-4A0C-9700-2FA4167A12AC}"/>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192</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F234FF52-1CE5-42D9-BD0F-5AD905D4F13D}"/>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F709EA61-9D5F-4F09-BEA3-60CB5CA8CE48}"/>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F8369080-2B0D-4D06-86DF-8CA633AC216A}"/>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A8D691FF-D41E-43D4-9F21-4E6493E1A90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202</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EA9EA92A-A8A5-42C6-ABA0-9A638D7467CA}"/>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202</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9742BD38-4144-4363-B25A-7FD21C4DF8F5}"/>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212</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785D8599-6784-406C-95FD-64DA6BE6936C}"/>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212</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40B2C967-1E81-4F16-A8E9-A5AAEC670433}"/>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212</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25DAD6CF-5F46-47DF-91F0-A9DFFB71CD60}"/>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212</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5DF6846F-B089-4896-94CE-91754C899CFD}"/>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212</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E5192283-B496-43CF-9D2F-BAF9AD3DFE38}"/>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222</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6DCCD541-259D-43D2-BC75-9B0C255466FE}"/>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222</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113B0967-A321-475B-87B7-3977C16CCEFC}"/>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222</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5E19918F-5E9E-4AD5-A388-8E48E03B6D3E}"/>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222</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05CCD643-2F1E-4748-9BAE-63F597E13FB0}"/>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222</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091A2A76-4830-4738-BB8A-B6F07BB595DD}"/>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230</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6388FC91-D444-4219-B596-62B3E2DA1894}"/>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230</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24CDAEE9-BA6E-4643-AA28-A9451DFEDBA0}"/>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230</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CB6C3C18-02B1-44A1-B8B9-76C3F2E7D98B}"/>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230</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A0929F7A-C923-4AA9-BCEA-B4B19E2338D2}"/>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230</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F96CF608-70F6-4552-B600-BD8F728E48F7}"/>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236</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8D94D5A4-D2E5-4F81-AC09-502FD84F7491}"/>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236</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D7334286-1B13-4889-8893-FC8E32E9BA12}"/>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236</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E3BF565C-4883-4311-A237-800298A1F175}"/>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236</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DD112E12-691A-451C-91B9-9C293726C8CD}"/>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236</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A1CCFAB8-737D-447C-9020-FA3ADBB8A3A9}"/>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94</xdr:row>
      <xdr:rowOff>390525</xdr:rowOff>
    </xdr:from>
    <xdr:ext cx="304800" cy="304800"/>
    <xdr:sp macro="" textlink="">
      <xdr:nvSpPr>
        <xdr:cNvPr id="76" name="AutoShape 5" descr="Álcool Étilico Hidratado 70° 1L TUPI">
          <a:extLst>
            <a:ext uri="{FF2B5EF4-FFF2-40B4-BE49-F238E27FC236}">
              <a16:creationId xmlns:a16="http://schemas.microsoft.com/office/drawing/2014/main" id="{7F79CF9A-E4B8-4F17-8411-8374D9D69E1D}"/>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85</xdr:row>
      <xdr:rowOff>390525</xdr:rowOff>
    </xdr:from>
    <xdr:ext cx="304800" cy="304800"/>
    <xdr:sp macro="" textlink="">
      <xdr:nvSpPr>
        <xdr:cNvPr id="77" name="AutoShape 5" descr="Álcool Étilico Hidratado 70° 1L TUPI">
          <a:extLst>
            <a:ext uri="{FF2B5EF4-FFF2-40B4-BE49-F238E27FC236}">
              <a16:creationId xmlns:a16="http://schemas.microsoft.com/office/drawing/2014/main" id="{28886949-DD1F-4845-8369-64C53EEEC8B6}"/>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86</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11AF447F-27A9-4BE5-B598-217C80BCD6E4}"/>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405739</xdr:colOff>
      <xdr:row>142</xdr:row>
      <xdr:rowOff>185553</xdr:rowOff>
    </xdr:from>
    <xdr:to>
      <xdr:col>21</xdr:col>
      <xdr:colOff>1472653</xdr:colOff>
      <xdr:row>142</xdr:row>
      <xdr:rowOff>363683</xdr:rowOff>
    </xdr:to>
    <xdr:sp macro="" textlink="">
      <xdr:nvSpPr>
        <xdr:cNvPr id="81" name="Seta: para a Esquerda 80">
          <a:extLst>
            <a:ext uri="{FF2B5EF4-FFF2-40B4-BE49-F238E27FC236}">
              <a16:creationId xmlns:a16="http://schemas.microsoft.com/office/drawing/2014/main" id="{C1CDDBBD-BD9D-4D24-B8BB-83869ED0FC4A}"/>
            </a:ext>
          </a:extLst>
        </xdr:cNvPr>
        <xdr:cNvSpPr/>
      </xdr:nvSpPr>
      <xdr:spPr>
        <a:xfrm rot="10800000">
          <a:off x="20979739" y="39064871"/>
          <a:ext cx="1066914" cy="1781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575211</xdr:colOff>
      <xdr:row>113</xdr:row>
      <xdr:rowOff>494804</xdr:rowOff>
    </xdr:from>
    <xdr:to>
      <xdr:col>21</xdr:col>
      <xdr:colOff>1642125</xdr:colOff>
      <xdr:row>114</xdr:row>
      <xdr:rowOff>104775</xdr:rowOff>
    </xdr:to>
    <xdr:sp macro="" textlink="">
      <xdr:nvSpPr>
        <xdr:cNvPr id="84" name="Seta: para a Esquerda 83">
          <a:extLst>
            <a:ext uri="{FF2B5EF4-FFF2-40B4-BE49-F238E27FC236}">
              <a16:creationId xmlns:a16="http://schemas.microsoft.com/office/drawing/2014/main" id="{B8A15A5B-BD26-4AA6-B509-4331AD71FCF8}"/>
            </a:ext>
          </a:extLst>
        </xdr:cNvPr>
        <xdr:cNvSpPr/>
      </xdr:nvSpPr>
      <xdr:spPr>
        <a:xfrm rot="10800000">
          <a:off x="18373354" y="5556291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487385</xdr:colOff>
      <xdr:row>99</xdr:row>
      <xdr:rowOff>131125</xdr:rowOff>
    </xdr:from>
    <xdr:to>
      <xdr:col>21</xdr:col>
      <xdr:colOff>1554299</xdr:colOff>
      <xdr:row>99</xdr:row>
      <xdr:rowOff>271775</xdr:rowOff>
    </xdr:to>
    <xdr:sp macro="" textlink="">
      <xdr:nvSpPr>
        <xdr:cNvPr id="85" name="Seta: para a Esquerda 84">
          <a:extLst>
            <a:ext uri="{FF2B5EF4-FFF2-40B4-BE49-F238E27FC236}">
              <a16:creationId xmlns:a16="http://schemas.microsoft.com/office/drawing/2014/main" id="{D10B39C7-84B4-4544-B283-C55AD18CEEB5}"/>
            </a:ext>
          </a:extLst>
        </xdr:cNvPr>
        <xdr:cNvSpPr/>
      </xdr:nvSpPr>
      <xdr:spPr>
        <a:xfrm rot="10800000">
          <a:off x="21061385" y="27667034"/>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450272</xdr:colOff>
      <xdr:row>90</xdr:row>
      <xdr:rowOff>269670</xdr:rowOff>
    </xdr:from>
    <xdr:to>
      <xdr:col>21</xdr:col>
      <xdr:colOff>1517186</xdr:colOff>
      <xdr:row>90</xdr:row>
      <xdr:rowOff>410320</xdr:rowOff>
    </xdr:to>
    <xdr:sp macro="" textlink="">
      <xdr:nvSpPr>
        <xdr:cNvPr id="86" name="Seta: para a Esquerda 85">
          <a:extLst>
            <a:ext uri="{FF2B5EF4-FFF2-40B4-BE49-F238E27FC236}">
              <a16:creationId xmlns:a16="http://schemas.microsoft.com/office/drawing/2014/main" id="{5EBCCEC4-20D9-420E-984C-0A7690B936D0}"/>
            </a:ext>
          </a:extLst>
        </xdr:cNvPr>
        <xdr:cNvSpPr/>
      </xdr:nvSpPr>
      <xdr:spPr>
        <a:xfrm rot="10800000">
          <a:off x="21024272" y="2517321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611084</xdr:colOff>
      <xdr:row>57</xdr:row>
      <xdr:rowOff>243692</xdr:rowOff>
    </xdr:from>
    <xdr:to>
      <xdr:col>21</xdr:col>
      <xdr:colOff>1677998</xdr:colOff>
      <xdr:row>57</xdr:row>
      <xdr:rowOff>432954</xdr:rowOff>
    </xdr:to>
    <xdr:sp macro="" textlink="">
      <xdr:nvSpPr>
        <xdr:cNvPr id="89" name="Seta: para a Esquerda 88">
          <a:extLst>
            <a:ext uri="{FF2B5EF4-FFF2-40B4-BE49-F238E27FC236}">
              <a16:creationId xmlns:a16="http://schemas.microsoft.com/office/drawing/2014/main" id="{186AEE5A-594F-4909-8B0A-74C856117BC0}"/>
            </a:ext>
          </a:extLst>
        </xdr:cNvPr>
        <xdr:cNvSpPr/>
      </xdr:nvSpPr>
      <xdr:spPr>
        <a:xfrm rot="10800000">
          <a:off x="21185084" y="16245692"/>
          <a:ext cx="1066914" cy="18926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483672</xdr:colOff>
      <xdr:row>43</xdr:row>
      <xdr:rowOff>924048</xdr:rowOff>
    </xdr:from>
    <xdr:to>
      <xdr:col>21</xdr:col>
      <xdr:colOff>1550586</xdr:colOff>
      <xdr:row>46</xdr:row>
      <xdr:rowOff>129516</xdr:rowOff>
    </xdr:to>
    <xdr:sp macro="" textlink="">
      <xdr:nvSpPr>
        <xdr:cNvPr id="90" name="Seta: para a Esquerda 89">
          <a:extLst>
            <a:ext uri="{FF2B5EF4-FFF2-40B4-BE49-F238E27FC236}">
              <a16:creationId xmlns:a16="http://schemas.microsoft.com/office/drawing/2014/main" id="{C4C27CDE-6AAA-4415-B797-9A0190430CEA}"/>
            </a:ext>
          </a:extLst>
        </xdr:cNvPr>
        <xdr:cNvSpPr/>
      </xdr:nvSpPr>
      <xdr:spPr>
        <a:xfrm rot="10800000">
          <a:off x="21057672" y="1328923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523765</xdr:colOff>
      <xdr:row>38</xdr:row>
      <xdr:rowOff>487820</xdr:rowOff>
    </xdr:from>
    <xdr:to>
      <xdr:col>21</xdr:col>
      <xdr:colOff>1590679</xdr:colOff>
      <xdr:row>38</xdr:row>
      <xdr:rowOff>628470</xdr:rowOff>
    </xdr:to>
    <xdr:sp macro="" textlink="">
      <xdr:nvSpPr>
        <xdr:cNvPr id="91" name="Seta: para a Esquerda 90">
          <a:extLst>
            <a:ext uri="{FF2B5EF4-FFF2-40B4-BE49-F238E27FC236}">
              <a16:creationId xmlns:a16="http://schemas.microsoft.com/office/drawing/2014/main" id="{643D8AE7-978B-4DCE-BB40-47AB1D09CB5F}"/>
            </a:ext>
          </a:extLst>
        </xdr:cNvPr>
        <xdr:cNvSpPr/>
      </xdr:nvSpPr>
      <xdr:spPr>
        <a:xfrm rot="10800000">
          <a:off x="21075353" y="1783452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558548</xdr:colOff>
      <xdr:row>29</xdr:row>
      <xdr:rowOff>572010</xdr:rowOff>
    </xdr:from>
    <xdr:to>
      <xdr:col>21</xdr:col>
      <xdr:colOff>1625462</xdr:colOff>
      <xdr:row>29</xdr:row>
      <xdr:rowOff>745191</xdr:rowOff>
    </xdr:to>
    <xdr:sp macro="" textlink="">
      <xdr:nvSpPr>
        <xdr:cNvPr id="92" name="Seta: para a Esquerda 91">
          <a:extLst>
            <a:ext uri="{FF2B5EF4-FFF2-40B4-BE49-F238E27FC236}">
              <a16:creationId xmlns:a16="http://schemas.microsoft.com/office/drawing/2014/main" id="{54E9296D-8368-42C2-9CBA-707BD392587F}"/>
            </a:ext>
          </a:extLst>
        </xdr:cNvPr>
        <xdr:cNvSpPr/>
      </xdr:nvSpPr>
      <xdr:spPr>
        <a:xfrm rot="10800000">
          <a:off x="21110136" y="11486539"/>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237</xdr:row>
      <xdr:rowOff>0</xdr:rowOff>
    </xdr:from>
    <xdr:ext cx="304800" cy="378648"/>
    <xdr:sp macro="" textlink="">
      <xdr:nvSpPr>
        <xdr:cNvPr id="95" name="AutoShape 2" descr="Álcool Étilico Hidratado 70° 1L TUPI">
          <a:extLst>
            <a:ext uri="{FF2B5EF4-FFF2-40B4-BE49-F238E27FC236}">
              <a16:creationId xmlns:a16="http://schemas.microsoft.com/office/drawing/2014/main" id="{413943FE-060B-493F-8697-2B102A275E99}"/>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237</xdr:row>
      <xdr:rowOff>0</xdr:rowOff>
    </xdr:from>
    <xdr:ext cx="304800" cy="817022"/>
    <xdr:sp macro="" textlink="">
      <xdr:nvSpPr>
        <xdr:cNvPr id="96" name="AutoShape 3" descr="Álcool Étilico Hidratado 70° 1L TUPI">
          <a:extLst>
            <a:ext uri="{FF2B5EF4-FFF2-40B4-BE49-F238E27FC236}">
              <a16:creationId xmlns:a16="http://schemas.microsoft.com/office/drawing/2014/main" id="{28877EA2-7C63-43C7-B999-8C0E1E527FD4}"/>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237</xdr:row>
      <xdr:rowOff>0</xdr:rowOff>
    </xdr:from>
    <xdr:ext cx="304800" cy="817022"/>
    <xdr:sp macro="" textlink="">
      <xdr:nvSpPr>
        <xdr:cNvPr id="97" name="AutoShape 4" descr="Álcool Étilico Hidratado 70° 1L TUPI">
          <a:extLst>
            <a:ext uri="{FF2B5EF4-FFF2-40B4-BE49-F238E27FC236}">
              <a16:creationId xmlns:a16="http://schemas.microsoft.com/office/drawing/2014/main" id="{A96E07F8-DD87-47E7-8D03-31FFF038CB38}"/>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237</xdr:row>
      <xdr:rowOff>0</xdr:rowOff>
    </xdr:from>
    <xdr:ext cx="304800" cy="378648"/>
    <xdr:sp macro="" textlink="">
      <xdr:nvSpPr>
        <xdr:cNvPr id="98" name="AutoShape 5" descr="Álcool Étilico Hidratado 70° 1L TUPI">
          <a:extLst>
            <a:ext uri="{FF2B5EF4-FFF2-40B4-BE49-F238E27FC236}">
              <a16:creationId xmlns:a16="http://schemas.microsoft.com/office/drawing/2014/main" id="{85B27668-A385-462D-B982-D0B839A928F8}"/>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237</xdr:row>
      <xdr:rowOff>0</xdr:rowOff>
    </xdr:from>
    <xdr:ext cx="254934" cy="382458"/>
    <xdr:sp macro="" textlink="">
      <xdr:nvSpPr>
        <xdr:cNvPr id="99" name="AutoShape 6" descr="Álcool Étilico Hidratado 70° 1L TUPI">
          <a:extLst>
            <a:ext uri="{FF2B5EF4-FFF2-40B4-BE49-F238E27FC236}">
              <a16:creationId xmlns:a16="http://schemas.microsoft.com/office/drawing/2014/main" id="{49E29E59-52C4-496C-A024-D155A0123549}"/>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247</xdr:row>
      <xdr:rowOff>0</xdr:rowOff>
    </xdr:from>
    <xdr:ext cx="304800" cy="378648"/>
    <xdr:sp macro="" textlink="">
      <xdr:nvSpPr>
        <xdr:cNvPr id="100" name="AutoShape 2" descr="Álcool Étilico Hidratado 70° 1L TUPI">
          <a:extLst>
            <a:ext uri="{FF2B5EF4-FFF2-40B4-BE49-F238E27FC236}">
              <a16:creationId xmlns:a16="http://schemas.microsoft.com/office/drawing/2014/main" id="{1934EADE-E444-4BFD-9C71-9FC05AF98819}"/>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247</xdr:row>
      <xdr:rowOff>0</xdr:rowOff>
    </xdr:from>
    <xdr:ext cx="304800" cy="378648"/>
    <xdr:sp macro="" textlink="">
      <xdr:nvSpPr>
        <xdr:cNvPr id="101" name="AutoShape 5" descr="Álcool Étilico Hidratado 70° 1L TUPI">
          <a:extLst>
            <a:ext uri="{FF2B5EF4-FFF2-40B4-BE49-F238E27FC236}">
              <a16:creationId xmlns:a16="http://schemas.microsoft.com/office/drawing/2014/main" id="{6DC7548B-0F64-46AE-996C-C0F20522C278}"/>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247</xdr:row>
      <xdr:rowOff>0</xdr:rowOff>
    </xdr:from>
    <xdr:ext cx="254934" cy="382458"/>
    <xdr:sp macro="" textlink="">
      <xdr:nvSpPr>
        <xdr:cNvPr id="102" name="AutoShape 6" descr="Álcool Étilico Hidratado 70° 1L TUPI">
          <a:extLst>
            <a:ext uri="{FF2B5EF4-FFF2-40B4-BE49-F238E27FC236}">
              <a16:creationId xmlns:a16="http://schemas.microsoft.com/office/drawing/2014/main" id="{2117B014-FBDC-4AEE-BA59-6E901A87536E}"/>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441093</xdr:colOff>
      <xdr:row>252</xdr:row>
      <xdr:rowOff>364051</xdr:rowOff>
    </xdr:from>
    <xdr:to>
      <xdr:col>21</xdr:col>
      <xdr:colOff>1508007</xdr:colOff>
      <xdr:row>252</xdr:row>
      <xdr:rowOff>504701</xdr:rowOff>
    </xdr:to>
    <xdr:sp macro="" textlink="">
      <xdr:nvSpPr>
        <xdr:cNvPr id="103" name="Seta: para a Esquerda 102">
          <a:extLst>
            <a:ext uri="{FF2B5EF4-FFF2-40B4-BE49-F238E27FC236}">
              <a16:creationId xmlns:a16="http://schemas.microsoft.com/office/drawing/2014/main" id="{3161031F-9489-4D15-9617-18E00C2AC0EE}"/>
            </a:ext>
          </a:extLst>
        </xdr:cNvPr>
        <xdr:cNvSpPr/>
      </xdr:nvSpPr>
      <xdr:spPr>
        <a:xfrm rot="10800000">
          <a:off x="21015093" y="7000046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248</xdr:row>
      <xdr:rowOff>0</xdr:rowOff>
    </xdr:from>
    <xdr:ext cx="304800" cy="378648"/>
    <xdr:sp macro="" textlink="">
      <xdr:nvSpPr>
        <xdr:cNvPr id="104" name="AutoShape 2" descr="Álcool Étilico Hidratado 70° 1L TUPI">
          <a:extLst>
            <a:ext uri="{FF2B5EF4-FFF2-40B4-BE49-F238E27FC236}">
              <a16:creationId xmlns:a16="http://schemas.microsoft.com/office/drawing/2014/main" id="{92E67755-1332-488C-BA5B-7BBDE294CBCE}"/>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248</xdr:row>
      <xdr:rowOff>0</xdr:rowOff>
    </xdr:from>
    <xdr:ext cx="304800" cy="817022"/>
    <xdr:sp macro="" textlink="">
      <xdr:nvSpPr>
        <xdr:cNvPr id="105" name="AutoShape 3" descr="Álcool Étilico Hidratado 70° 1L TUPI">
          <a:extLst>
            <a:ext uri="{FF2B5EF4-FFF2-40B4-BE49-F238E27FC236}">
              <a16:creationId xmlns:a16="http://schemas.microsoft.com/office/drawing/2014/main" id="{D62AA083-BB56-4A13-AF57-9756A0AE2B22}"/>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248</xdr:row>
      <xdr:rowOff>0</xdr:rowOff>
    </xdr:from>
    <xdr:ext cx="304800" cy="817022"/>
    <xdr:sp macro="" textlink="">
      <xdr:nvSpPr>
        <xdr:cNvPr id="106" name="AutoShape 4" descr="Álcool Étilico Hidratado 70° 1L TUPI">
          <a:extLst>
            <a:ext uri="{FF2B5EF4-FFF2-40B4-BE49-F238E27FC236}">
              <a16:creationId xmlns:a16="http://schemas.microsoft.com/office/drawing/2014/main" id="{3740C0A2-9AD2-4D8A-B7F6-3FE44270EE0A}"/>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248</xdr:row>
      <xdr:rowOff>0</xdr:rowOff>
    </xdr:from>
    <xdr:ext cx="304800" cy="378648"/>
    <xdr:sp macro="" textlink="">
      <xdr:nvSpPr>
        <xdr:cNvPr id="107" name="AutoShape 5" descr="Álcool Étilico Hidratado 70° 1L TUPI">
          <a:extLst>
            <a:ext uri="{FF2B5EF4-FFF2-40B4-BE49-F238E27FC236}">
              <a16:creationId xmlns:a16="http://schemas.microsoft.com/office/drawing/2014/main" id="{31F97408-3156-4264-B73C-B11E964B016D}"/>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248</xdr:row>
      <xdr:rowOff>0</xdr:rowOff>
    </xdr:from>
    <xdr:ext cx="254934" cy="382458"/>
    <xdr:sp macro="" textlink="">
      <xdr:nvSpPr>
        <xdr:cNvPr id="108" name="AutoShape 6" descr="Álcool Étilico Hidratado 70° 1L TUPI">
          <a:extLst>
            <a:ext uri="{FF2B5EF4-FFF2-40B4-BE49-F238E27FC236}">
              <a16:creationId xmlns:a16="http://schemas.microsoft.com/office/drawing/2014/main" id="{4BAEEE31-19FC-407B-AC86-D35732D5BB35}"/>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254</xdr:row>
      <xdr:rowOff>0</xdr:rowOff>
    </xdr:from>
    <xdr:ext cx="304800" cy="378648"/>
    <xdr:sp macro="" textlink="">
      <xdr:nvSpPr>
        <xdr:cNvPr id="109" name="AutoShape 2" descr="Álcool Étilico Hidratado 70° 1L TUPI">
          <a:extLst>
            <a:ext uri="{FF2B5EF4-FFF2-40B4-BE49-F238E27FC236}">
              <a16:creationId xmlns:a16="http://schemas.microsoft.com/office/drawing/2014/main" id="{8D9AB008-813D-4504-AAE4-FF0A5A223478}"/>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254</xdr:row>
      <xdr:rowOff>0</xdr:rowOff>
    </xdr:from>
    <xdr:ext cx="254934" cy="382458"/>
    <xdr:sp macro="" textlink="">
      <xdr:nvSpPr>
        <xdr:cNvPr id="111" name="AutoShape 6" descr="Álcool Étilico Hidratado 70° 1L TUPI">
          <a:extLst>
            <a:ext uri="{FF2B5EF4-FFF2-40B4-BE49-F238E27FC236}">
              <a16:creationId xmlns:a16="http://schemas.microsoft.com/office/drawing/2014/main" id="{62209C8D-1F6C-4C0F-BD56-B35BD9F3EC86}"/>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255</xdr:row>
      <xdr:rowOff>0</xdr:rowOff>
    </xdr:from>
    <xdr:ext cx="304800" cy="378648"/>
    <xdr:sp macro="" textlink="">
      <xdr:nvSpPr>
        <xdr:cNvPr id="113" name="AutoShape 2" descr="Álcool Étilico Hidratado 70° 1L TUPI">
          <a:extLst>
            <a:ext uri="{FF2B5EF4-FFF2-40B4-BE49-F238E27FC236}">
              <a16:creationId xmlns:a16="http://schemas.microsoft.com/office/drawing/2014/main" id="{2BAA0F34-C656-4F2F-8FE2-4D0FDB04A26C}"/>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255</xdr:row>
      <xdr:rowOff>0</xdr:rowOff>
    </xdr:from>
    <xdr:ext cx="304800" cy="817022"/>
    <xdr:sp macro="" textlink="">
      <xdr:nvSpPr>
        <xdr:cNvPr id="114" name="AutoShape 3" descr="Álcool Étilico Hidratado 70° 1L TUPI">
          <a:extLst>
            <a:ext uri="{FF2B5EF4-FFF2-40B4-BE49-F238E27FC236}">
              <a16:creationId xmlns:a16="http://schemas.microsoft.com/office/drawing/2014/main" id="{39F9BF68-55DB-41C5-937B-9DF909A27B59}"/>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255</xdr:row>
      <xdr:rowOff>0</xdr:rowOff>
    </xdr:from>
    <xdr:ext cx="304800" cy="817022"/>
    <xdr:sp macro="" textlink="">
      <xdr:nvSpPr>
        <xdr:cNvPr id="115" name="AutoShape 4" descr="Álcool Étilico Hidratado 70° 1L TUPI">
          <a:extLst>
            <a:ext uri="{FF2B5EF4-FFF2-40B4-BE49-F238E27FC236}">
              <a16:creationId xmlns:a16="http://schemas.microsoft.com/office/drawing/2014/main" id="{612C4E3D-E299-477B-BD91-37D24320DF73}"/>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255</xdr:row>
      <xdr:rowOff>0</xdr:rowOff>
    </xdr:from>
    <xdr:ext cx="304800" cy="378648"/>
    <xdr:sp macro="" textlink="">
      <xdr:nvSpPr>
        <xdr:cNvPr id="116" name="AutoShape 5" descr="Álcool Étilico Hidratado 70° 1L TUPI">
          <a:extLst>
            <a:ext uri="{FF2B5EF4-FFF2-40B4-BE49-F238E27FC236}">
              <a16:creationId xmlns:a16="http://schemas.microsoft.com/office/drawing/2014/main" id="{A8FF025C-7203-4C5C-A750-E26238D9FEA2}"/>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255</xdr:row>
      <xdr:rowOff>0</xdr:rowOff>
    </xdr:from>
    <xdr:ext cx="254934" cy="382458"/>
    <xdr:sp macro="" textlink="">
      <xdr:nvSpPr>
        <xdr:cNvPr id="117" name="AutoShape 6" descr="Álcool Étilico Hidratado 70° 1L TUPI">
          <a:extLst>
            <a:ext uri="{FF2B5EF4-FFF2-40B4-BE49-F238E27FC236}">
              <a16:creationId xmlns:a16="http://schemas.microsoft.com/office/drawing/2014/main" id="{669399B0-6472-4FE7-9D1C-4EF048276292}"/>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378648"/>
    <xdr:sp macro="" textlink="">
      <xdr:nvSpPr>
        <xdr:cNvPr id="118" name="AutoShape 2" descr="Álcool Étilico Hidratado 70° 1L TUPI">
          <a:extLst>
            <a:ext uri="{FF2B5EF4-FFF2-40B4-BE49-F238E27FC236}">
              <a16:creationId xmlns:a16="http://schemas.microsoft.com/office/drawing/2014/main" id="{30A86A2C-2F7F-4A1D-8625-8685CCCD7667}"/>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378648"/>
    <xdr:sp macro="" textlink="">
      <xdr:nvSpPr>
        <xdr:cNvPr id="119" name="AutoShape 5" descr="Álcool Étilico Hidratado 70° 1L TUPI">
          <a:extLst>
            <a:ext uri="{FF2B5EF4-FFF2-40B4-BE49-F238E27FC236}">
              <a16:creationId xmlns:a16="http://schemas.microsoft.com/office/drawing/2014/main" id="{89D9E2B5-8D78-4DB6-B232-8F7E3CDB00C2}"/>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264</xdr:row>
      <xdr:rowOff>0</xdr:rowOff>
    </xdr:from>
    <xdr:ext cx="254934" cy="382458"/>
    <xdr:sp macro="" textlink="">
      <xdr:nvSpPr>
        <xdr:cNvPr id="120" name="AutoShape 6" descr="Álcool Étilico Hidratado 70° 1L TUPI">
          <a:extLst>
            <a:ext uri="{FF2B5EF4-FFF2-40B4-BE49-F238E27FC236}">
              <a16:creationId xmlns:a16="http://schemas.microsoft.com/office/drawing/2014/main" id="{9842B72D-63BD-4B13-AB5E-916467FA8EDF}"/>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481791</xdr:colOff>
      <xdr:row>258</xdr:row>
      <xdr:rowOff>530430</xdr:rowOff>
    </xdr:from>
    <xdr:to>
      <xdr:col>21</xdr:col>
      <xdr:colOff>1548705</xdr:colOff>
      <xdr:row>258</xdr:row>
      <xdr:rowOff>671080</xdr:rowOff>
    </xdr:to>
    <xdr:sp macro="" textlink="">
      <xdr:nvSpPr>
        <xdr:cNvPr id="121" name="Seta: para a Esquerda 120">
          <a:extLst>
            <a:ext uri="{FF2B5EF4-FFF2-40B4-BE49-F238E27FC236}">
              <a16:creationId xmlns:a16="http://schemas.microsoft.com/office/drawing/2014/main" id="{03937213-440A-4D5D-9E14-61FAC5BAC59E}"/>
            </a:ext>
          </a:extLst>
        </xdr:cNvPr>
        <xdr:cNvSpPr/>
      </xdr:nvSpPr>
      <xdr:spPr>
        <a:xfrm rot="10800000">
          <a:off x="21055791" y="7312824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264</xdr:row>
      <xdr:rowOff>0</xdr:rowOff>
    </xdr:from>
    <xdr:ext cx="304800" cy="378648"/>
    <xdr:sp macro="" textlink="">
      <xdr:nvSpPr>
        <xdr:cNvPr id="122" name="AutoShape 2" descr="Álcool Étilico Hidratado 70° 1L TUPI">
          <a:extLst>
            <a:ext uri="{FF2B5EF4-FFF2-40B4-BE49-F238E27FC236}">
              <a16:creationId xmlns:a16="http://schemas.microsoft.com/office/drawing/2014/main" id="{18A25615-D0BC-4E66-8D65-9E928C5139FA}"/>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817022"/>
    <xdr:sp macro="" textlink="">
      <xdr:nvSpPr>
        <xdr:cNvPr id="123" name="AutoShape 3" descr="Álcool Étilico Hidratado 70° 1L TUPI">
          <a:extLst>
            <a:ext uri="{FF2B5EF4-FFF2-40B4-BE49-F238E27FC236}">
              <a16:creationId xmlns:a16="http://schemas.microsoft.com/office/drawing/2014/main" id="{889DCBDF-8936-4D5A-B5DE-4C129891A77A}"/>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817022"/>
    <xdr:sp macro="" textlink="">
      <xdr:nvSpPr>
        <xdr:cNvPr id="124" name="AutoShape 4" descr="Álcool Étilico Hidratado 70° 1L TUPI">
          <a:extLst>
            <a:ext uri="{FF2B5EF4-FFF2-40B4-BE49-F238E27FC236}">
              <a16:creationId xmlns:a16="http://schemas.microsoft.com/office/drawing/2014/main" id="{B5DA737A-27E6-4656-9AE1-2C9A6882E7FB}"/>
            </a:ext>
          </a:extLst>
        </xdr:cNvPr>
        <xdr:cNvSpPr>
          <a:spLocks noChangeAspect="1" noChangeArrowheads="1"/>
        </xdr:cNvSpPr>
      </xdr:nvSpPr>
      <xdr:spPr bwMode="auto">
        <a:xfrm>
          <a:off x="0" y="96161679"/>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378648"/>
    <xdr:sp macro="" textlink="">
      <xdr:nvSpPr>
        <xdr:cNvPr id="125" name="AutoShape 5" descr="Álcool Étilico Hidratado 70° 1L TUPI">
          <a:extLst>
            <a:ext uri="{FF2B5EF4-FFF2-40B4-BE49-F238E27FC236}">
              <a16:creationId xmlns:a16="http://schemas.microsoft.com/office/drawing/2014/main" id="{BF3C3712-C08E-4A2D-9556-542EDE240C40}"/>
            </a:ext>
          </a:extLst>
        </xdr:cNvPr>
        <xdr:cNvSpPr>
          <a:spLocks noChangeAspect="1" noChangeArrowheads="1"/>
        </xdr:cNvSpPr>
      </xdr:nvSpPr>
      <xdr:spPr bwMode="auto">
        <a:xfrm>
          <a:off x="0" y="961616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264</xdr:row>
      <xdr:rowOff>0</xdr:rowOff>
    </xdr:from>
    <xdr:ext cx="254934" cy="382458"/>
    <xdr:sp macro="" textlink="">
      <xdr:nvSpPr>
        <xdr:cNvPr id="126" name="AutoShape 6" descr="Álcool Étilico Hidratado 70° 1L TUPI">
          <a:extLst>
            <a:ext uri="{FF2B5EF4-FFF2-40B4-BE49-F238E27FC236}">
              <a16:creationId xmlns:a16="http://schemas.microsoft.com/office/drawing/2014/main" id="{B1FC0719-AEE7-4884-A726-A718EA444793}"/>
            </a:ext>
          </a:extLst>
        </xdr:cNvPr>
        <xdr:cNvSpPr>
          <a:spLocks noChangeAspect="1" noChangeArrowheads="1"/>
        </xdr:cNvSpPr>
      </xdr:nvSpPr>
      <xdr:spPr bwMode="auto">
        <a:xfrm>
          <a:off x="2272393" y="961616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378648"/>
    <xdr:sp macro="" textlink="">
      <xdr:nvSpPr>
        <xdr:cNvPr id="127" name="AutoShape 2" descr="Álcool Étilico Hidratado 70° 1L TUPI">
          <a:extLst>
            <a:ext uri="{FF2B5EF4-FFF2-40B4-BE49-F238E27FC236}">
              <a16:creationId xmlns:a16="http://schemas.microsoft.com/office/drawing/2014/main" id="{1F78343E-6E85-4C1E-B254-34F79DC735C1}"/>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264</xdr:row>
      <xdr:rowOff>0</xdr:rowOff>
    </xdr:from>
    <xdr:ext cx="304800" cy="378648"/>
    <xdr:sp macro="" textlink="">
      <xdr:nvSpPr>
        <xdr:cNvPr id="128" name="AutoShape 5" descr="Álcool Étilico Hidratado 70° 1L TUPI">
          <a:extLst>
            <a:ext uri="{FF2B5EF4-FFF2-40B4-BE49-F238E27FC236}">
              <a16:creationId xmlns:a16="http://schemas.microsoft.com/office/drawing/2014/main" id="{D5216BC0-D5C6-4439-A689-69D85ECB6186}"/>
            </a:ext>
          </a:extLst>
        </xdr:cNvPr>
        <xdr:cNvSpPr>
          <a:spLocks noChangeAspect="1" noChangeArrowheads="1"/>
        </xdr:cNvSpPr>
      </xdr:nvSpPr>
      <xdr:spPr bwMode="auto">
        <a:xfrm>
          <a:off x="0" y="102067179"/>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264</xdr:row>
      <xdr:rowOff>0</xdr:rowOff>
    </xdr:from>
    <xdr:ext cx="254934" cy="382458"/>
    <xdr:sp macro="" textlink="">
      <xdr:nvSpPr>
        <xdr:cNvPr id="129" name="AutoShape 6" descr="Álcool Étilico Hidratado 70° 1L TUPI">
          <a:extLst>
            <a:ext uri="{FF2B5EF4-FFF2-40B4-BE49-F238E27FC236}">
              <a16:creationId xmlns:a16="http://schemas.microsoft.com/office/drawing/2014/main" id="{181FB1A5-F8BD-4DC1-B58A-B582EA0F15A0}"/>
            </a:ext>
          </a:extLst>
        </xdr:cNvPr>
        <xdr:cNvSpPr>
          <a:spLocks noChangeAspect="1" noChangeArrowheads="1"/>
        </xdr:cNvSpPr>
      </xdr:nvSpPr>
      <xdr:spPr bwMode="auto">
        <a:xfrm>
          <a:off x="2272393" y="102067179"/>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441614</xdr:colOff>
      <xdr:row>68</xdr:row>
      <xdr:rowOff>185553</xdr:rowOff>
    </xdr:from>
    <xdr:to>
      <xdr:col>21</xdr:col>
      <xdr:colOff>1508528</xdr:colOff>
      <xdr:row>68</xdr:row>
      <xdr:rowOff>398319</xdr:rowOff>
    </xdr:to>
    <xdr:sp macro="" textlink="">
      <xdr:nvSpPr>
        <xdr:cNvPr id="130" name="Seta: para a Esquerda 129">
          <a:extLst>
            <a:ext uri="{FF2B5EF4-FFF2-40B4-BE49-F238E27FC236}">
              <a16:creationId xmlns:a16="http://schemas.microsoft.com/office/drawing/2014/main" id="{FC004311-26DB-4775-AB8E-E18DF2A78209}"/>
            </a:ext>
          </a:extLst>
        </xdr:cNvPr>
        <xdr:cNvSpPr/>
      </xdr:nvSpPr>
      <xdr:spPr>
        <a:xfrm rot="10800000">
          <a:off x="21015614" y="19322144"/>
          <a:ext cx="1066914" cy="21276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476250</xdr:colOff>
      <xdr:row>79</xdr:row>
      <xdr:rowOff>157100</xdr:rowOff>
    </xdr:from>
    <xdr:to>
      <xdr:col>21</xdr:col>
      <xdr:colOff>1543164</xdr:colOff>
      <xdr:row>79</xdr:row>
      <xdr:rowOff>297750</xdr:rowOff>
    </xdr:to>
    <xdr:sp macro="" textlink="">
      <xdr:nvSpPr>
        <xdr:cNvPr id="131" name="Seta: para a Esquerda 130">
          <a:extLst>
            <a:ext uri="{FF2B5EF4-FFF2-40B4-BE49-F238E27FC236}">
              <a16:creationId xmlns:a16="http://schemas.microsoft.com/office/drawing/2014/main" id="{5A8DF62B-190D-4A73-B344-291030778C20}"/>
            </a:ext>
          </a:extLst>
        </xdr:cNvPr>
        <xdr:cNvSpPr/>
      </xdr:nvSpPr>
      <xdr:spPr>
        <a:xfrm rot="10800000">
          <a:off x="21050250" y="2234169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381000</xdr:colOff>
      <xdr:row>240</xdr:row>
      <xdr:rowOff>54428</xdr:rowOff>
    </xdr:from>
    <xdr:to>
      <xdr:col>21</xdr:col>
      <xdr:colOff>1447914</xdr:colOff>
      <xdr:row>240</xdr:row>
      <xdr:rowOff>195078</xdr:rowOff>
    </xdr:to>
    <xdr:sp macro="" textlink="">
      <xdr:nvSpPr>
        <xdr:cNvPr id="132" name="Seta: para a Esquerda 131">
          <a:extLst>
            <a:ext uri="{FF2B5EF4-FFF2-40B4-BE49-F238E27FC236}">
              <a16:creationId xmlns:a16="http://schemas.microsoft.com/office/drawing/2014/main" id="{526A9A7D-A172-4FAB-87EA-3661CA3C885B}"/>
            </a:ext>
          </a:extLst>
        </xdr:cNvPr>
        <xdr:cNvSpPr/>
      </xdr:nvSpPr>
      <xdr:spPr>
        <a:xfrm rot="10800000">
          <a:off x="18179143" y="120858642"/>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367392</xdr:colOff>
      <xdr:row>233</xdr:row>
      <xdr:rowOff>190500</xdr:rowOff>
    </xdr:from>
    <xdr:to>
      <xdr:col>21</xdr:col>
      <xdr:colOff>1434306</xdr:colOff>
      <xdr:row>233</xdr:row>
      <xdr:rowOff>331150</xdr:rowOff>
    </xdr:to>
    <xdr:sp macro="" textlink="">
      <xdr:nvSpPr>
        <xdr:cNvPr id="133" name="Seta: para a Esquerda 132">
          <a:extLst>
            <a:ext uri="{FF2B5EF4-FFF2-40B4-BE49-F238E27FC236}">
              <a16:creationId xmlns:a16="http://schemas.microsoft.com/office/drawing/2014/main" id="{95B60AAC-E265-486B-91C2-AF5523FB38CC}"/>
            </a:ext>
          </a:extLst>
        </xdr:cNvPr>
        <xdr:cNvSpPr/>
      </xdr:nvSpPr>
      <xdr:spPr>
        <a:xfrm rot="10800000">
          <a:off x="18165535" y="11789228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353786</xdr:colOff>
      <xdr:row>225</xdr:row>
      <xdr:rowOff>190500</xdr:rowOff>
    </xdr:from>
    <xdr:to>
      <xdr:col>21</xdr:col>
      <xdr:colOff>1420700</xdr:colOff>
      <xdr:row>225</xdr:row>
      <xdr:rowOff>331150</xdr:rowOff>
    </xdr:to>
    <xdr:sp macro="" textlink="">
      <xdr:nvSpPr>
        <xdr:cNvPr id="134" name="Seta: para a Esquerda 133">
          <a:extLst>
            <a:ext uri="{FF2B5EF4-FFF2-40B4-BE49-F238E27FC236}">
              <a16:creationId xmlns:a16="http://schemas.microsoft.com/office/drawing/2014/main" id="{5021515F-F89B-4723-8315-C136349F9A00}"/>
            </a:ext>
          </a:extLst>
        </xdr:cNvPr>
        <xdr:cNvSpPr/>
      </xdr:nvSpPr>
      <xdr:spPr>
        <a:xfrm rot="10800000">
          <a:off x="18151929" y="114082286"/>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402029</xdr:colOff>
      <xdr:row>215</xdr:row>
      <xdr:rowOff>453984</xdr:rowOff>
    </xdr:from>
    <xdr:to>
      <xdr:col>21</xdr:col>
      <xdr:colOff>1468943</xdr:colOff>
      <xdr:row>215</xdr:row>
      <xdr:rowOff>594634</xdr:rowOff>
    </xdr:to>
    <xdr:sp macro="" textlink="">
      <xdr:nvSpPr>
        <xdr:cNvPr id="135" name="Seta: para a Esquerda 134">
          <a:extLst>
            <a:ext uri="{FF2B5EF4-FFF2-40B4-BE49-F238E27FC236}">
              <a16:creationId xmlns:a16="http://schemas.microsoft.com/office/drawing/2014/main" id="{8ACAD22E-66CF-4079-A74E-889D52B687AF}"/>
            </a:ext>
          </a:extLst>
        </xdr:cNvPr>
        <xdr:cNvSpPr/>
      </xdr:nvSpPr>
      <xdr:spPr>
        <a:xfrm rot="10800000">
          <a:off x="20976029" y="59076029"/>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489857</xdr:colOff>
      <xdr:row>205</xdr:row>
      <xdr:rowOff>208685</xdr:rowOff>
    </xdr:from>
    <xdr:to>
      <xdr:col>21</xdr:col>
      <xdr:colOff>1556771</xdr:colOff>
      <xdr:row>205</xdr:row>
      <xdr:rowOff>381000</xdr:rowOff>
    </xdr:to>
    <xdr:sp macro="" textlink="">
      <xdr:nvSpPr>
        <xdr:cNvPr id="136" name="Seta: para a Esquerda 135">
          <a:extLst>
            <a:ext uri="{FF2B5EF4-FFF2-40B4-BE49-F238E27FC236}">
              <a16:creationId xmlns:a16="http://schemas.microsoft.com/office/drawing/2014/main" id="{5971ABE3-9558-4D36-9769-E3836BB0DCF8}"/>
            </a:ext>
          </a:extLst>
        </xdr:cNvPr>
        <xdr:cNvSpPr/>
      </xdr:nvSpPr>
      <xdr:spPr>
        <a:xfrm rot="10800000" flipV="1">
          <a:off x="18288000" y="103405256"/>
          <a:ext cx="1066914" cy="17231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371104</xdr:colOff>
      <xdr:row>195</xdr:row>
      <xdr:rowOff>359971</xdr:rowOff>
    </xdr:from>
    <xdr:to>
      <xdr:col>21</xdr:col>
      <xdr:colOff>1438018</xdr:colOff>
      <xdr:row>195</xdr:row>
      <xdr:rowOff>500621</xdr:rowOff>
    </xdr:to>
    <xdr:sp macro="" textlink="">
      <xdr:nvSpPr>
        <xdr:cNvPr id="137" name="Seta: para a Esquerda 136">
          <a:extLst>
            <a:ext uri="{FF2B5EF4-FFF2-40B4-BE49-F238E27FC236}">
              <a16:creationId xmlns:a16="http://schemas.microsoft.com/office/drawing/2014/main" id="{2DC80A70-7D61-4125-96A9-FCA3099A8AA8}"/>
            </a:ext>
          </a:extLst>
        </xdr:cNvPr>
        <xdr:cNvSpPr/>
      </xdr:nvSpPr>
      <xdr:spPr>
        <a:xfrm rot="10800000">
          <a:off x="20945104" y="5354410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557893</xdr:colOff>
      <xdr:row>184</xdr:row>
      <xdr:rowOff>381000</xdr:rowOff>
    </xdr:from>
    <xdr:to>
      <xdr:col>21</xdr:col>
      <xdr:colOff>1624807</xdr:colOff>
      <xdr:row>184</xdr:row>
      <xdr:rowOff>521650</xdr:rowOff>
    </xdr:to>
    <xdr:sp macro="" textlink="">
      <xdr:nvSpPr>
        <xdr:cNvPr id="138" name="Seta: para a Esquerda 137">
          <a:extLst>
            <a:ext uri="{FF2B5EF4-FFF2-40B4-BE49-F238E27FC236}">
              <a16:creationId xmlns:a16="http://schemas.microsoft.com/office/drawing/2014/main" id="{10C1A1BC-7A15-4A10-9F08-093A179CFE01}"/>
            </a:ext>
          </a:extLst>
        </xdr:cNvPr>
        <xdr:cNvSpPr/>
      </xdr:nvSpPr>
      <xdr:spPr>
        <a:xfrm rot="10800000">
          <a:off x="21077464" y="50564143"/>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476250</xdr:colOff>
      <xdr:row>175</xdr:row>
      <xdr:rowOff>337705</xdr:rowOff>
    </xdr:from>
    <xdr:to>
      <xdr:col>21</xdr:col>
      <xdr:colOff>1543164</xdr:colOff>
      <xdr:row>175</xdr:row>
      <xdr:rowOff>478355</xdr:rowOff>
    </xdr:to>
    <xdr:sp macro="" textlink="">
      <xdr:nvSpPr>
        <xdr:cNvPr id="139" name="Seta: para a Esquerda 138">
          <a:extLst>
            <a:ext uri="{FF2B5EF4-FFF2-40B4-BE49-F238E27FC236}">
              <a16:creationId xmlns:a16="http://schemas.microsoft.com/office/drawing/2014/main" id="{97218FEA-8B48-410B-A6B7-7438E2623ACB}"/>
            </a:ext>
          </a:extLst>
        </xdr:cNvPr>
        <xdr:cNvSpPr/>
      </xdr:nvSpPr>
      <xdr:spPr>
        <a:xfrm rot="10800000">
          <a:off x="21050250" y="47720250"/>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431718</xdr:colOff>
      <xdr:row>163</xdr:row>
      <xdr:rowOff>149679</xdr:rowOff>
    </xdr:from>
    <xdr:to>
      <xdr:col>21</xdr:col>
      <xdr:colOff>1498632</xdr:colOff>
      <xdr:row>163</xdr:row>
      <xdr:rowOff>290329</xdr:rowOff>
    </xdr:to>
    <xdr:sp macro="" textlink="">
      <xdr:nvSpPr>
        <xdr:cNvPr id="140" name="Seta: para a Esquerda 139">
          <a:extLst>
            <a:ext uri="{FF2B5EF4-FFF2-40B4-BE49-F238E27FC236}">
              <a16:creationId xmlns:a16="http://schemas.microsoft.com/office/drawing/2014/main" id="{888FAC0C-D0C8-4B5B-9C77-C62FEB679AB2}"/>
            </a:ext>
          </a:extLst>
        </xdr:cNvPr>
        <xdr:cNvSpPr/>
      </xdr:nvSpPr>
      <xdr:spPr>
        <a:xfrm rot="10800000">
          <a:off x="21005718" y="44743997"/>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426770</xdr:colOff>
      <xdr:row>153</xdr:row>
      <xdr:rowOff>310491</xdr:rowOff>
    </xdr:from>
    <xdr:to>
      <xdr:col>21</xdr:col>
      <xdr:colOff>1493684</xdr:colOff>
      <xdr:row>153</xdr:row>
      <xdr:rowOff>451141</xdr:rowOff>
    </xdr:to>
    <xdr:sp macro="" textlink="">
      <xdr:nvSpPr>
        <xdr:cNvPr id="141" name="Seta: para a Esquerda 140">
          <a:extLst>
            <a:ext uri="{FF2B5EF4-FFF2-40B4-BE49-F238E27FC236}">
              <a16:creationId xmlns:a16="http://schemas.microsoft.com/office/drawing/2014/main" id="{8D9722CC-392B-43F6-98E2-5F452132AA10}"/>
            </a:ext>
          </a:extLst>
        </xdr:cNvPr>
        <xdr:cNvSpPr/>
      </xdr:nvSpPr>
      <xdr:spPr>
        <a:xfrm rot="10800000">
          <a:off x="21000770" y="41856809"/>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484909</xdr:colOff>
      <xdr:row>132</xdr:row>
      <xdr:rowOff>452746</xdr:rowOff>
    </xdr:from>
    <xdr:to>
      <xdr:col>21</xdr:col>
      <xdr:colOff>1551823</xdr:colOff>
      <xdr:row>132</xdr:row>
      <xdr:rowOff>593396</xdr:rowOff>
    </xdr:to>
    <xdr:sp macro="" textlink="">
      <xdr:nvSpPr>
        <xdr:cNvPr id="142" name="Seta: para a Esquerda 141">
          <a:extLst>
            <a:ext uri="{FF2B5EF4-FFF2-40B4-BE49-F238E27FC236}">
              <a16:creationId xmlns:a16="http://schemas.microsoft.com/office/drawing/2014/main" id="{9D269C72-B23C-4F2E-B6C6-E5AB877E9278}"/>
            </a:ext>
          </a:extLst>
        </xdr:cNvPr>
        <xdr:cNvSpPr/>
      </xdr:nvSpPr>
      <xdr:spPr>
        <a:xfrm rot="10800000">
          <a:off x="21058909" y="3624942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533152</xdr:colOff>
      <xdr:row>122</xdr:row>
      <xdr:rowOff>164523</xdr:rowOff>
    </xdr:from>
    <xdr:to>
      <xdr:col>21</xdr:col>
      <xdr:colOff>1600066</xdr:colOff>
      <xdr:row>122</xdr:row>
      <xdr:rowOff>305173</xdr:rowOff>
    </xdr:to>
    <xdr:sp macro="" textlink="">
      <xdr:nvSpPr>
        <xdr:cNvPr id="143" name="Seta: para a Esquerda 142">
          <a:extLst>
            <a:ext uri="{FF2B5EF4-FFF2-40B4-BE49-F238E27FC236}">
              <a16:creationId xmlns:a16="http://schemas.microsoft.com/office/drawing/2014/main" id="{1DFEA106-8BB9-49CA-8C3F-3EEA76A413FC}"/>
            </a:ext>
          </a:extLst>
        </xdr:cNvPr>
        <xdr:cNvSpPr/>
      </xdr:nvSpPr>
      <xdr:spPr>
        <a:xfrm rot="10800000">
          <a:off x="21107152" y="33328841"/>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9</xdr:col>
      <xdr:colOff>114300</xdr:colOff>
      <xdr:row>86</xdr:row>
      <xdr:rowOff>390525</xdr:rowOff>
    </xdr:from>
    <xdr:ext cx="304800" cy="304800"/>
    <xdr:sp macro="" textlink="">
      <xdr:nvSpPr>
        <xdr:cNvPr id="144" name="AutoShape 5" descr="Álcool Étilico Hidratado 70° 1L TUPI">
          <a:extLst>
            <a:ext uri="{FF2B5EF4-FFF2-40B4-BE49-F238E27FC236}">
              <a16:creationId xmlns:a16="http://schemas.microsoft.com/office/drawing/2014/main" id="{039E52E8-02CB-473A-B008-3363A99BA161}"/>
            </a:ext>
          </a:extLst>
        </xdr:cNvPr>
        <xdr:cNvSpPr>
          <a:spLocks noChangeAspect="1" noChangeArrowheads="1"/>
        </xdr:cNvSpPr>
      </xdr:nvSpPr>
      <xdr:spPr bwMode="auto">
        <a:xfrm>
          <a:off x="6905065" y="288775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87</xdr:row>
      <xdr:rowOff>0</xdr:rowOff>
    </xdr:from>
    <xdr:ext cx="304800" cy="304800"/>
    <xdr:sp macro="" textlink="">
      <xdr:nvSpPr>
        <xdr:cNvPr id="145" name="AutoShape 5" descr="Álcool Étilico Hidratado 70° 1L TUPI">
          <a:extLst>
            <a:ext uri="{FF2B5EF4-FFF2-40B4-BE49-F238E27FC236}">
              <a16:creationId xmlns:a16="http://schemas.microsoft.com/office/drawing/2014/main" id="{CE9C14DF-E958-4203-91EE-2D78E1B5196B}"/>
            </a:ext>
          </a:extLst>
        </xdr:cNvPr>
        <xdr:cNvSpPr>
          <a:spLocks noChangeAspect="1" noChangeArrowheads="1"/>
        </xdr:cNvSpPr>
      </xdr:nvSpPr>
      <xdr:spPr bwMode="auto">
        <a:xfrm>
          <a:off x="6905065" y="2887755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95</xdr:row>
      <xdr:rowOff>390525</xdr:rowOff>
    </xdr:from>
    <xdr:ext cx="304800" cy="304800"/>
    <xdr:sp macro="" textlink="">
      <xdr:nvSpPr>
        <xdr:cNvPr id="146" name="AutoShape 5" descr="Álcool Étilico Hidratado 70° 1L TUPI">
          <a:extLst>
            <a:ext uri="{FF2B5EF4-FFF2-40B4-BE49-F238E27FC236}">
              <a16:creationId xmlns:a16="http://schemas.microsoft.com/office/drawing/2014/main" id="{39DF5934-CF5A-4109-992D-1E8FA5B9A432}"/>
            </a:ext>
          </a:extLst>
        </xdr:cNvPr>
        <xdr:cNvSpPr>
          <a:spLocks noChangeAspect="1" noChangeArrowheads="1"/>
        </xdr:cNvSpPr>
      </xdr:nvSpPr>
      <xdr:spPr bwMode="auto">
        <a:xfrm>
          <a:off x="6905065" y="323513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94</xdr:row>
      <xdr:rowOff>390525</xdr:rowOff>
    </xdr:from>
    <xdr:ext cx="304800" cy="304800"/>
    <xdr:sp macro="" textlink="">
      <xdr:nvSpPr>
        <xdr:cNvPr id="147" name="AutoShape 5" descr="Álcool Étilico Hidratado 70° 1L TUPI">
          <a:extLst>
            <a:ext uri="{FF2B5EF4-FFF2-40B4-BE49-F238E27FC236}">
              <a16:creationId xmlns:a16="http://schemas.microsoft.com/office/drawing/2014/main" id="{3CF8FC9E-2575-492B-8BED-995BAD42BF45}"/>
            </a:ext>
          </a:extLst>
        </xdr:cNvPr>
        <xdr:cNvSpPr>
          <a:spLocks noChangeAspect="1" noChangeArrowheads="1"/>
        </xdr:cNvSpPr>
      </xdr:nvSpPr>
      <xdr:spPr bwMode="auto">
        <a:xfrm>
          <a:off x="7342094" y="2389094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95</xdr:row>
      <xdr:rowOff>0</xdr:rowOff>
    </xdr:from>
    <xdr:ext cx="304800" cy="304800"/>
    <xdr:sp macro="" textlink="">
      <xdr:nvSpPr>
        <xdr:cNvPr id="148" name="AutoShape 5" descr="Álcool Étilico Hidratado 70° 1L TUPI">
          <a:extLst>
            <a:ext uri="{FF2B5EF4-FFF2-40B4-BE49-F238E27FC236}">
              <a16:creationId xmlns:a16="http://schemas.microsoft.com/office/drawing/2014/main" id="{798DDE91-E161-4110-966A-18CCF929944F}"/>
            </a:ext>
          </a:extLst>
        </xdr:cNvPr>
        <xdr:cNvSpPr>
          <a:spLocks noChangeAspect="1" noChangeArrowheads="1"/>
        </xdr:cNvSpPr>
      </xdr:nvSpPr>
      <xdr:spPr bwMode="auto">
        <a:xfrm>
          <a:off x="7342094" y="2389094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95</xdr:row>
      <xdr:rowOff>390525</xdr:rowOff>
    </xdr:from>
    <xdr:ext cx="304800" cy="304800"/>
    <xdr:sp macro="" textlink="">
      <xdr:nvSpPr>
        <xdr:cNvPr id="149" name="AutoShape 5" descr="Álcool Étilico Hidratado 70° 1L TUPI">
          <a:extLst>
            <a:ext uri="{FF2B5EF4-FFF2-40B4-BE49-F238E27FC236}">
              <a16:creationId xmlns:a16="http://schemas.microsoft.com/office/drawing/2014/main" id="{8ECC6B38-650B-41F4-BBFE-B186FD7F2379}"/>
            </a:ext>
          </a:extLst>
        </xdr:cNvPr>
        <xdr:cNvSpPr>
          <a:spLocks noChangeAspect="1" noChangeArrowheads="1"/>
        </xdr:cNvSpPr>
      </xdr:nvSpPr>
      <xdr:spPr bwMode="auto">
        <a:xfrm>
          <a:off x="7342094" y="2416716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96</xdr:row>
      <xdr:rowOff>0</xdr:rowOff>
    </xdr:from>
    <xdr:ext cx="304800" cy="304800"/>
    <xdr:sp macro="" textlink="">
      <xdr:nvSpPr>
        <xdr:cNvPr id="150" name="AutoShape 5" descr="Álcool Étilico Hidratado 70° 1L TUPI">
          <a:extLst>
            <a:ext uri="{FF2B5EF4-FFF2-40B4-BE49-F238E27FC236}">
              <a16:creationId xmlns:a16="http://schemas.microsoft.com/office/drawing/2014/main" id="{9E7023A2-5114-40B7-9C8D-AE8084AF3CA7}"/>
            </a:ext>
          </a:extLst>
        </xdr:cNvPr>
        <xdr:cNvSpPr>
          <a:spLocks noChangeAspect="1" noChangeArrowheads="1"/>
        </xdr:cNvSpPr>
      </xdr:nvSpPr>
      <xdr:spPr bwMode="auto">
        <a:xfrm>
          <a:off x="7342094" y="241710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104</xdr:row>
      <xdr:rowOff>390525</xdr:rowOff>
    </xdr:from>
    <xdr:ext cx="304800" cy="304800"/>
    <xdr:sp macro="" textlink="">
      <xdr:nvSpPr>
        <xdr:cNvPr id="151" name="AutoShape 5" descr="Álcool Étilico Hidratado 70° 1L TUPI">
          <a:extLst>
            <a:ext uri="{FF2B5EF4-FFF2-40B4-BE49-F238E27FC236}">
              <a16:creationId xmlns:a16="http://schemas.microsoft.com/office/drawing/2014/main" id="{5D741C72-AB94-4D02-885C-C5DF1085E549}"/>
            </a:ext>
          </a:extLst>
        </xdr:cNvPr>
        <xdr:cNvSpPr>
          <a:spLocks noChangeAspect="1" noChangeArrowheads="1"/>
        </xdr:cNvSpPr>
      </xdr:nvSpPr>
      <xdr:spPr bwMode="auto">
        <a:xfrm>
          <a:off x="7342094" y="26524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106</xdr:row>
      <xdr:rowOff>390525</xdr:rowOff>
    </xdr:from>
    <xdr:ext cx="304800" cy="304800"/>
    <xdr:sp macro="" textlink="">
      <xdr:nvSpPr>
        <xdr:cNvPr id="152" name="AutoShape 5" descr="Álcool Étilico Hidratado 70° 1L TUPI">
          <a:extLst>
            <a:ext uri="{FF2B5EF4-FFF2-40B4-BE49-F238E27FC236}">
              <a16:creationId xmlns:a16="http://schemas.microsoft.com/office/drawing/2014/main" id="{8939188F-3ADE-4D3C-BBFA-AB906C186248}"/>
            </a:ext>
          </a:extLst>
        </xdr:cNvPr>
        <xdr:cNvSpPr>
          <a:spLocks noChangeAspect="1" noChangeArrowheads="1"/>
        </xdr:cNvSpPr>
      </xdr:nvSpPr>
      <xdr:spPr bwMode="auto">
        <a:xfrm>
          <a:off x="7342094" y="26524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107</xdr:row>
      <xdr:rowOff>390525</xdr:rowOff>
    </xdr:from>
    <xdr:ext cx="304800" cy="304800"/>
    <xdr:sp macro="" textlink="">
      <xdr:nvSpPr>
        <xdr:cNvPr id="153" name="AutoShape 5" descr="Álcool Étilico Hidratado 70° 1L TUPI">
          <a:extLst>
            <a:ext uri="{FF2B5EF4-FFF2-40B4-BE49-F238E27FC236}">
              <a16:creationId xmlns:a16="http://schemas.microsoft.com/office/drawing/2014/main" id="{4242251D-82C6-4288-A218-7F052E4F8C3E}"/>
            </a:ext>
          </a:extLst>
        </xdr:cNvPr>
        <xdr:cNvSpPr>
          <a:spLocks noChangeAspect="1" noChangeArrowheads="1"/>
        </xdr:cNvSpPr>
      </xdr:nvSpPr>
      <xdr:spPr bwMode="auto">
        <a:xfrm>
          <a:off x="7342094" y="2680054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106</xdr:row>
      <xdr:rowOff>390525</xdr:rowOff>
    </xdr:from>
    <xdr:ext cx="304800" cy="304800"/>
    <xdr:sp macro="" textlink="">
      <xdr:nvSpPr>
        <xdr:cNvPr id="154" name="AutoShape 5" descr="Álcool Étilico Hidratado 70° 1L TUPI">
          <a:extLst>
            <a:ext uri="{FF2B5EF4-FFF2-40B4-BE49-F238E27FC236}">
              <a16:creationId xmlns:a16="http://schemas.microsoft.com/office/drawing/2014/main" id="{90E771B9-C5E7-4471-BD71-92B184273111}"/>
            </a:ext>
          </a:extLst>
        </xdr:cNvPr>
        <xdr:cNvSpPr>
          <a:spLocks noChangeAspect="1" noChangeArrowheads="1"/>
        </xdr:cNvSpPr>
      </xdr:nvSpPr>
      <xdr:spPr bwMode="auto">
        <a:xfrm>
          <a:off x="7342094" y="26524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107</xdr:row>
      <xdr:rowOff>0</xdr:rowOff>
    </xdr:from>
    <xdr:ext cx="304800" cy="304800"/>
    <xdr:sp macro="" textlink="">
      <xdr:nvSpPr>
        <xdr:cNvPr id="155" name="AutoShape 5" descr="Álcool Étilico Hidratado 70° 1L TUPI">
          <a:extLst>
            <a:ext uri="{FF2B5EF4-FFF2-40B4-BE49-F238E27FC236}">
              <a16:creationId xmlns:a16="http://schemas.microsoft.com/office/drawing/2014/main" id="{F9E352DA-8721-47EA-BA6F-4A7F9CA728BF}"/>
            </a:ext>
          </a:extLst>
        </xdr:cNvPr>
        <xdr:cNvSpPr>
          <a:spLocks noChangeAspect="1" noChangeArrowheads="1"/>
        </xdr:cNvSpPr>
      </xdr:nvSpPr>
      <xdr:spPr bwMode="auto">
        <a:xfrm>
          <a:off x="7342094" y="26524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107</xdr:row>
      <xdr:rowOff>390525</xdr:rowOff>
    </xdr:from>
    <xdr:ext cx="304800" cy="304800"/>
    <xdr:sp macro="" textlink="">
      <xdr:nvSpPr>
        <xdr:cNvPr id="156" name="AutoShape 5" descr="Álcool Étilico Hidratado 70° 1L TUPI">
          <a:extLst>
            <a:ext uri="{FF2B5EF4-FFF2-40B4-BE49-F238E27FC236}">
              <a16:creationId xmlns:a16="http://schemas.microsoft.com/office/drawing/2014/main" id="{E98DD4BC-E85D-4312-BD76-443B897DE88F}"/>
            </a:ext>
          </a:extLst>
        </xdr:cNvPr>
        <xdr:cNvSpPr>
          <a:spLocks noChangeAspect="1" noChangeArrowheads="1"/>
        </xdr:cNvSpPr>
      </xdr:nvSpPr>
      <xdr:spPr bwMode="auto">
        <a:xfrm>
          <a:off x="7342094" y="2680054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108</xdr:row>
      <xdr:rowOff>0</xdr:rowOff>
    </xdr:from>
    <xdr:ext cx="304800" cy="304800"/>
    <xdr:sp macro="" textlink="">
      <xdr:nvSpPr>
        <xdr:cNvPr id="157" name="AutoShape 5" descr="Álcool Étilico Hidratado 70° 1L TUPI">
          <a:extLst>
            <a:ext uri="{FF2B5EF4-FFF2-40B4-BE49-F238E27FC236}">
              <a16:creationId xmlns:a16="http://schemas.microsoft.com/office/drawing/2014/main" id="{843F41AC-8583-4FE9-8036-6FFF11E30243}"/>
            </a:ext>
          </a:extLst>
        </xdr:cNvPr>
        <xdr:cNvSpPr>
          <a:spLocks noChangeAspect="1" noChangeArrowheads="1"/>
        </xdr:cNvSpPr>
      </xdr:nvSpPr>
      <xdr:spPr bwMode="auto">
        <a:xfrm>
          <a:off x="7342094" y="268044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115</xdr:row>
      <xdr:rowOff>390525</xdr:rowOff>
    </xdr:from>
    <xdr:ext cx="304800" cy="304800"/>
    <xdr:sp macro="" textlink="">
      <xdr:nvSpPr>
        <xdr:cNvPr id="158" name="AutoShape 5" descr="Álcool Étilico Hidratado 70° 1L TUPI">
          <a:extLst>
            <a:ext uri="{FF2B5EF4-FFF2-40B4-BE49-F238E27FC236}">
              <a16:creationId xmlns:a16="http://schemas.microsoft.com/office/drawing/2014/main" id="{A2CC0C0A-DB25-477A-80DF-30DCDDD934F2}"/>
            </a:ext>
          </a:extLst>
        </xdr:cNvPr>
        <xdr:cNvSpPr>
          <a:spLocks noChangeAspect="1" noChangeArrowheads="1"/>
        </xdr:cNvSpPr>
      </xdr:nvSpPr>
      <xdr:spPr bwMode="auto">
        <a:xfrm>
          <a:off x="7342094" y="293818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117</xdr:row>
      <xdr:rowOff>390525</xdr:rowOff>
    </xdr:from>
    <xdr:ext cx="304800" cy="304800"/>
    <xdr:sp macro="" textlink="">
      <xdr:nvSpPr>
        <xdr:cNvPr id="159" name="AutoShape 5" descr="Álcool Étilico Hidratado 70° 1L TUPI">
          <a:extLst>
            <a:ext uri="{FF2B5EF4-FFF2-40B4-BE49-F238E27FC236}">
              <a16:creationId xmlns:a16="http://schemas.microsoft.com/office/drawing/2014/main" id="{9C91AB06-A913-4184-9226-75589E13C468}"/>
            </a:ext>
          </a:extLst>
        </xdr:cNvPr>
        <xdr:cNvSpPr>
          <a:spLocks noChangeAspect="1" noChangeArrowheads="1"/>
        </xdr:cNvSpPr>
      </xdr:nvSpPr>
      <xdr:spPr bwMode="auto">
        <a:xfrm>
          <a:off x="7342094" y="293818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118</xdr:row>
      <xdr:rowOff>390525</xdr:rowOff>
    </xdr:from>
    <xdr:ext cx="304800" cy="304800"/>
    <xdr:sp macro="" textlink="">
      <xdr:nvSpPr>
        <xdr:cNvPr id="160" name="AutoShape 5" descr="Álcool Étilico Hidratado 70° 1L TUPI">
          <a:extLst>
            <a:ext uri="{FF2B5EF4-FFF2-40B4-BE49-F238E27FC236}">
              <a16:creationId xmlns:a16="http://schemas.microsoft.com/office/drawing/2014/main" id="{76C00A36-64F1-4C4B-9FF3-A2A9B204A730}"/>
            </a:ext>
          </a:extLst>
        </xdr:cNvPr>
        <xdr:cNvSpPr>
          <a:spLocks noChangeAspect="1" noChangeArrowheads="1"/>
        </xdr:cNvSpPr>
      </xdr:nvSpPr>
      <xdr:spPr bwMode="auto">
        <a:xfrm>
          <a:off x="7342094" y="2965804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117</xdr:row>
      <xdr:rowOff>390525</xdr:rowOff>
    </xdr:from>
    <xdr:ext cx="304800" cy="304800"/>
    <xdr:sp macro="" textlink="">
      <xdr:nvSpPr>
        <xdr:cNvPr id="161" name="AutoShape 5" descr="Álcool Étilico Hidratado 70° 1L TUPI">
          <a:extLst>
            <a:ext uri="{FF2B5EF4-FFF2-40B4-BE49-F238E27FC236}">
              <a16:creationId xmlns:a16="http://schemas.microsoft.com/office/drawing/2014/main" id="{3E434BCC-1857-495B-8F88-1B75DDEC64AC}"/>
            </a:ext>
          </a:extLst>
        </xdr:cNvPr>
        <xdr:cNvSpPr>
          <a:spLocks noChangeAspect="1" noChangeArrowheads="1"/>
        </xdr:cNvSpPr>
      </xdr:nvSpPr>
      <xdr:spPr bwMode="auto">
        <a:xfrm>
          <a:off x="7342094" y="293818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118</xdr:row>
      <xdr:rowOff>0</xdr:rowOff>
    </xdr:from>
    <xdr:ext cx="304800" cy="304800"/>
    <xdr:sp macro="" textlink="">
      <xdr:nvSpPr>
        <xdr:cNvPr id="162" name="AutoShape 5" descr="Álcool Étilico Hidratado 70° 1L TUPI">
          <a:extLst>
            <a:ext uri="{FF2B5EF4-FFF2-40B4-BE49-F238E27FC236}">
              <a16:creationId xmlns:a16="http://schemas.microsoft.com/office/drawing/2014/main" id="{CF54E1B3-7B3F-4665-8736-82520976F97E}"/>
            </a:ext>
          </a:extLst>
        </xdr:cNvPr>
        <xdr:cNvSpPr>
          <a:spLocks noChangeAspect="1" noChangeArrowheads="1"/>
        </xdr:cNvSpPr>
      </xdr:nvSpPr>
      <xdr:spPr bwMode="auto">
        <a:xfrm>
          <a:off x="7342094" y="293818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118</xdr:row>
      <xdr:rowOff>390525</xdr:rowOff>
    </xdr:from>
    <xdr:ext cx="304800" cy="304800"/>
    <xdr:sp macro="" textlink="">
      <xdr:nvSpPr>
        <xdr:cNvPr id="163" name="AutoShape 5" descr="Álcool Étilico Hidratado 70° 1L TUPI">
          <a:extLst>
            <a:ext uri="{FF2B5EF4-FFF2-40B4-BE49-F238E27FC236}">
              <a16:creationId xmlns:a16="http://schemas.microsoft.com/office/drawing/2014/main" id="{902A00E2-4E2E-4127-ABBC-3C1572C59610}"/>
            </a:ext>
          </a:extLst>
        </xdr:cNvPr>
        <xdr:cNvSpPr>
          <a:spLocks noChangeAspect="1" noChangeArrowheads="1"/>
        </xdr:cNvSpPr>
      </xdr:nvSpPr>
      <xdr:spPr bwMode="auto">
        <a:xfrm>
          <a:off x="7342094" y="2965804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119</xdr:row>
      <xdr:rowOff>0</xdr:rowOff>
    </xdr:from>
    <xdr:ext cx="304800" cy="304800"/>
    <xdr:sp macro="" textlink="">
      <xdr:nvSpPr>
        <xdr:cNvPr id="164" name="AutoShape 5" descr="Álcool Étilico Hidratado 70° 1L TUPI">
          <a:extLst>
            <a:ext uri="{FF2B5EF4-FFF2-40B4-BE49-F238E27FC236}">
              <a16:creationId xmlns:a16="http://schemas.microsoft.com/office/drawing/2014/main" id="{83247E12-74EC-44C0-9FA8-8494EFCF2083}"/>
            </a:ext>
          </a:extLst>
        </xdr:cNvPr>
        <xdr:cNvSpPr>
          <a:spLocks noChangeAspect="1" noChangeArrowheads="1"/>
        </xdr:cNvSpPr>
      </xdr:nvSpPr>
      <xdr:spPr bwMode="auto">
        <a:xfrm>
          <a:off x="7342094" y="296619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125</xdr:row>
      <xdr:rowOff>390525</xdr:rowOff>
    </xdr:from>
    <xdr:ext cx="304800" cy="304800"/>
    <xdr:sp macro="" textlink="">
      <xdr:nvSpPr>
        <xdr:cNvPr id="165" name="AutoShape 5" descr="Álcool Étilico Hidratado 70° 1L TUPI">
          <a:extLst>
            <a:ext uri="{FF2B5EF4-FFF2-40B4-BE49-F238E27FC236}">
              <a16:creationId xmlns:a16="http://schemas.microsoft.com/office/drawing/2014/main" id="{BD26C433-4E94-4807-A522-69BEF686D03A}"/>
            </a:ext>
          </a:extLst>
        </xdr:cNvPr>
        <xdr:cNvSpPr>
          <a:spLocks noChangeAspect="1" noChangeArrowheads="1"/>
        </xdr:cNvSpPr>
      </xdr:nvSpPr>
      <xdr:spPr bwMode="auto">
        <a:xfrm>
          <a:off x="7342094" y="32239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127</xdr:row>
      <xdr:rowOff>390525</xdr:rowOff>
    </xdr:from>
    <xdr:ext cx="304800" cy="304800"/>
    <xdr:sp macro="" textlink="">
      <xdr:nvSpPr>
        <xdr:cNvPr id="166" name="AutoShape 5" descr="Álcool Étilico Hidratado 70° 1L TUPI">
          <a:extLst>
            <a:ext uri="{FF2B5EF4-FFF2-40B4-BE49-F238E27FC236}">
              <a16:creationId xmlns:a16="http://schemas.microsoft.com/office/drawing/2014/main" id="{446B07FD-BE5D-4CF9-9C77-FFCED42FAC6A}"/>
            </a:ext>
          </a:extLst>
        </xdr:cNvPr>
        <xdr:cNvSpPr>
          <a:spLocks noChangeAspect="1" noChangeArrowheads="1"/>
        </xdr:cNvSpPr>
      </xdr:nvSpPr>
      <xdr:spPr bwMode="auto">
        <a:xfrm>
          <a:off x="7342094" y="32239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128</xdr:row>
      <xdr:rowOff>390525</xdr:rowOff>
    </xdr:from>
    <xdr:ext cx="304800" cy="304800"/>
    <xdr:sp macro="" textlink="">
      <xdr:nvSpPr>
        <xdr:cNvPr id="167" name="AutoShape 5" descr="Álcool Étilico Hidratado 70° 1L TUPI">
          <a:extLst>
            <a:ext uri="{FF2B5EF4-FFF2-40B4-BE49-F238E27FC236}">
              <a16:creationId xmlns:a16="http://schemas.microsoft.com/office/drawing/2014/main" id="{482C599F-7AFD-4EC3-B74C-64266E230EA3}"/>
            </a:ext>
          </a:extLst>
        </xdr:cNvPr>
        <xdr:cNvSpPr>
          <a:spLocks noChangeAspect="1" noChangeArrowheads="1"/>
        </xdr:cNvSpPr>
      </xdr:nvSpPr>
      <xdr:spPr bwMode="auto">
        <a:xfrm>
          <a:off x="7342094" y="3251554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127</xdr:row>
      <xdr:rowOff>390525</xdr:rowOff>
    </xdr:from>
    <xdr:ext cx="304800" cy="304800"/>
    <xdr:sp macro="" textlink="">
      <xdr:nvSpPr>
        <xdr:cNvPr id="168" name="AutoShape 5" descr="Álcool Étilico Hidratado 70° 1L TUPI">
          <a:extLst>
            <a:ext uri="{FF2B5EF4-FFF2-40B4-BE49-F238E27FC236}">
              <a16:creationId xmlns:a16="http://schemas.microsoft.com/office/drawing/2014/main" id="{EF0A6A52-CD69-4861-B026-E636EBD81972}"/>
            </a:ext>
          </a:extLst>
        </xdr:cNvPr>
        <xdr:cNvSpPr>
          <a:spLocks noChangeAspect="1" noChangeArrowheads="1"/>
        </xdr:cNvSpPr>
      </xdr:nvSpPr>
      <xdr:spPr bwMode="auto">
        <a:xfrm>
          <a:off x="7342094" y="32239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128</xdr:row>
      <xdr:rowOff>0</xdr:rowOff>
    </xdr:from>
    <xdr:ext cx="304800" cy="304800"/>
    <xdr:sp macro="" textlink="">
      <xdr:nvSpPr>
        <xdr:cNvPr id="169" name="AutoShape 5" descr="Álcool Étilico Hidratado 70° 1L TUPI">
          <a:extLst>
            <a:ext uri="{FF2B5EF4-FFF2-40B4-BE49-F238E27FC236}">
              <a16:creationId xmlns:a16="http://schemas.microsoft.com/office/drawing/2014/main" id="{5866F306-8734-4352-91B6-19E4B82D0550}"/>
            </a:ext>
          </a:extLst>
        </xdr:cNvPr>
        <xdr:cNvSpPr>
          <a:spLocks noChangeAspect="1" noChangeArrowheads="1"/>
        </xdr:cNvSpPr>
      </xdr:nvSpPr>
      <xdr:spPr bwMode="auto">
        <a:xfrm>
          <a:off x="7342094" y="322393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128</xdr:row>
      <xdr:rowOff>390525</xdr:rowOff>
    </xdr:from>
    <xdr:ext cx="304800" cy="304800"/>
    <xdr:sp macro="" textlink="">
      <xdr:nvSpPr>
        <xdr:cNvPr id="170" name="AutoShape 5" descr="Álcool Étilico Hidratado 70° 1L TUPI">
          <a:extLst>
            <a:ext uri="{FF2B5EF4-FFF2-40B4-BE49-F238E27FC236}">
              <a16:creationId xmlns:a16="http://schemas.microsoft.com/office/drawing/2014/main" id="{0DB55A25-A12C-4F4E-A407-A763B5008742}"/>
            </a:ext>
          </a:extLst>
        </xdr:cNvPr>
        <xdr:cNvSpPr>
          <a:spLocks noChangeAspect="1" noChangeArrowheads="1"/>
        </xdr:cNvSpPr>
      </xdr:nvSpPr>
      <xdr:spPr bwMode="auto">
        <a:xfrm>
          <a:off x="7342094" y="3251554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129</xdr:row>
      <xdr:rowOff>0</xdr:rowOff>
    </xdr:from>
    <xdr:ext cx="304800" cy="304800"/>
    <xdr:sp macro="" textlink="">
      <xdr:nvSpPr>
        <xdr:cNvPr id="171" name="AutoShape 5" descr="Álcool Étilico Hidratado 70° 1L TUPI">
          <a:extLst>
            <a:ext uri="{FF2B5EF4-FFF2-40B4-BE49-F238E27FC236}">
              <a16:creationId xmlns:a16="http://schemas.microsoft.com/office/drawing/2014/main" id="{A01F40F9-51F2-40E3-843F-96DA3D6FC78D}"/>
            </a:ext>
          </a:extLst>
        </xdr:cNvPr>
        <xdr:cNvSpPr>
          <a:spLocks noChangeAspect="1" noChangeArrowheads="1"/>
        </xdr:cNvSpPr>
      </xdr:nvSpPr>
      <xdr:spPr bwMode="auto">
        <a:xfrm>
          <a:off x="7342094" y="325194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146</xdr:row>
      <xdr:rowOff>390525</xdr:rowOff>
    </xdr:from>
    <xdr:ext cx="304800" cy="304800"/>
    <xdr:sp macro="" textlink="">
      <xdr:nvSpPr>
        <xdr:cNvPr id="172" name="AutoShape 5" descr="Álcool Étilico Hidratado 70° 1L TUPI">
          <a:extLst>
            <a:ext uri="{FF2B5EF4-FFF2-40B4-BE49-F238E27FC236}">
              <a16:creationId xmlns:a16="http://schemas.microsoft.com/office/drawing/2014/main" id="{6D8E0EB5-9F86-4C54-BE39-B3E9927ADD1F}"/>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148</xdr:row>
      <xdr:rowOff>390525</xdr:rowOff>
    </xdr:from>
    <xdr:ext cx="304800" cy="304800"/>
    <xdr:sp macro="" textlink="">
      <xdr:nvSpPr>
        <xdr:cNvPr id="173" name="AutoShape 5" descr="Álcool Étilico Hidratado 70° 1L TUPI">
          <a:extLst>
            <a:ext uri="{FF2B5EF4-FFF2-40B4-BE49-F238E27FC236}">
              <a16:creationId xmlns:a16="http://schemas.microsoft.com/office/drawing/2014/main" id="{CDFB9198-6B36-48DA-81ED-AE3F3EEFAF52}"/>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149</xdr:row>
      <xdr:rowOff>390525</xdr:rowOff>
    </xdr:from>
    <xdr:ext cx="304800" cy="304800"/>
    <xdr:sp macro="" textlink="">
      <xdr:nvSpPr>
        <xdr:cNvPr id="174" name="AutoShape 5" descr="Álcool Étilico Hidratado 70° 1L TUPI">
          <a:extLst>
            <a:ext uri="{FF2B5EF4-FFF2-40B4-BE49-F238E27FC236}">
              <a16:creationId xmlns:a16="http://schemas.microsoft.com/office/drawing/2014/main" id="{2B7CAD45-8818-4661-8E7C-EB95DA76A836}"/>
            </a:ext>
          </a:extLst>
        </xdr:cNvPr>
        <xdr:cNvSpPr>
          <a:spLocks noChangeAspect="1" noChangeArrowheads="1"/>
        </xdr:cNvSpPr>
      </xdr:nvSpPr>
      <xdr:spPr bwMode="auto">
        <a:xfrm>
          <a:off x="7342094" y="3513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148</xdr:row>
      <xdr:rowOff>390525</xdr:rowOff>
    </xdr:from>
    <xdr:ext cx="304800" cy="304800"/>
    <xdr:sp macro="" textlink="">
      <xdr:nvSpPr>
        <xdr:cNvPr id="175" name="AutoShape 5" descr="Álcool Étilico Hidratado 70° 1L TUPI">
          <a:extLst>
            <a:ext uri="{FF2B5EF4-FFF2-40B4-BE49-F238E27FC236}">
              <a16:creationId xmlns:a16="http://schemas.microsoft.com/office/drawing/2014/main" id="{2B13A2E9-A9EE-409E-8FEA-031829B7899F}"/>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149</xdr:row>
      <xdr:rowOff>0</xdr:rowOff>
    </xdr:from>
    <xdr:ext cx="304800" cy="304800"/>
    <xdr:sp macro="" textlink="">
      <xdr:nvSpPr>
        <xdr:cNvPr id="176" name="AutoShape 5" descr="Álcool Étilico Hidratado 70° 1L TUPI">
          <a:extLst>
            <a:ext uri="{FF2B5EF4-FFF2-40B4-BE49-F238E27FC236}">
              <a16:creationId xmlns:a16="http://schemas.microsoft.com/office/drawing/2014/main" id="{F6CDDFF6-3956-4594-AA0E-BE0CA5808145}"/>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149</xdr:row>
      <xdr:rowOff>390525</xdr:rowOff>
    </xdr:from>
    <xdr:ext cx="304800" cy="304800"/>
    <xdr:sp macro="" textlink="">
      <xdr:nvSpPr>
        <xdr:cNvPr id="177" name="AutoShape 5" descr="Álcool Étilico Hidratado 70° 1L TUPI">
          <a:extLst>
            <a:ext uri="{FF2B5EF4-FFF2-40B4-BE49-F238E27FC236}">
              <a16:creationId xmlns:a16="http://schemas.microsoft.com/office/drawing/2014/main" id="{6CEBDF78-F6B0-497B-9773-DD59FCDA6CC2}"/>
            </a:ext>
          </a:extLst>
        </xdr:cNvPr>
        <xdr:cNvSpPr>
          <a:spLocks noChangeAspect="1" noChangeArrowheads="1"/>
        </xdr:cNvSpPr>
      </xdr:nvSpPr>
      <xdr:spPr bwMode="auto">
        <a:xfrm>
          <a:off x="7342094" y="3513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150</xdr:row>
      <xdr:rowOff>0</xdr:rowOff>
    </xdr:from>
    <xdr:ext cx="304800" cy="304800"/>
    <xdr:sp macro="" textlink="">
      <xdr:nvSpPr>
        <xdr:cNvPr id="178" name="AutoShape 5" descr="Álcool Étilico Hidratado 70° 1L TUPI">
          <a:extLst>
            <a:ext uri="{FF2B5EF4-FFF2-40B4-BE49-F238E27FC236}">
              <a16:creationId xmlns:a16="http://schemas.microsoft.com/office/drawing/2014/main" id="{271E7A37-FA5D-4973-85F7-7C7E01C84465}"/>
            </a:ext>
          </a:extLst>
        </xdr:cNvPr>
        <xdr:cNvSpPr>
          <a:spLocks noChangeAspect="1" noChangeArrowheads="1"/>
        </xdr:cNvSpPr>
      </xdr:nvSpPr>
      <xdr:spPr bwMode="auto">
        <a:xfrm>
          <a:off x="7342094" y="35141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156</xdr:row>
      <xdr:rowOff>390525</xdr:rowOff>
    </xdr:from>
    <xdr:ext cx="304800" cy="304800"/>
    <xdr:sp macro="" textlink="">
      <xdr:nvSpPr>
        <xdr:cNvPr id="179" name="AutoShape 5" descr="Álcool Étilico Hidratado 70° 1L TUPI">
          <a:extLst>
            <a:ext uri="{FF2B5EF4-FFF2-40B4-BE49-F238E27FC236}">
              <a16:creationId xmlns:a16="http://schemas.microsoft.com/office/drawing/2014/main" id="{D2A0EBD5-DE1E-4326-967D-AD8A043E7E88}"/>
            </a:ext>
          </a:extLst>
        </xdr:cNvPr>
        <xdr:cNvSpPr>
          <a:spLocks noChangeAspect="1" noChangeArrowheads="1"/>
        </xdr:cNvSpPr>
      </xdr:nvSpPr>
      <xdr:spPr bwMode="auto">
        <a:xfrm>
          <a:off x="7342094" y="40856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158</xdr:row>
      <xdr:rowOff>390525</xdr:rowOff>
    </xdr:from>
    <xdr:ext cx="304800" cy="304800"/>
    <xdr:sp macro="" textlink="">
      <xdr:nvSpPr>
        <xdr:cNvPr id="180" name="AutoShape 5" descr="Álcool Étilico Hidratado 70° 1L TUPI">
          <a:extLst>
            <a:ext uri="{FF2B5EF4-FFF2-40B4-BE49-F238E27FC236}">
              <a16:creationId xmlns:a16="http://schemas.microsoft.com/office/drawing/2014/main" id="{F9977DEE-B111-44AB-9E2F-7D627B9E4A26}"/>
            </a:ext>
          </a:extLst>
        </xdr:cNvPr>
        <xdr:cNvSpPr>
          <a:spLocks noChangeAspect="1" noChangeArrowheads="1"/>
        </xdr:cNvSpPr>
      </xdr:nvSpPr>
      <xdr:spPr bwMode="auto">
        <a:xfrm>
          <a:off x="7342094" y="40856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159</xdr:row>
      <xdr:rowOff>390525</xdr:rowOff>
    </xdr:from>
    <xdr:ext cx="304800" cy="304800"/>
    <xdr:sp macro="" textlink="">
      <xdr:nvSpPr>
        <xdr:cNvPr id="181" name="AutoShape 5" descr="Álcool Étilico Hidratado 70° 1L TUPI">
          <a:extLst>
            <a:ext uri="{FF2B5EF4-FFF2-40B4-BE49-F238E27FC236}">
              <a16:creationId xmlns:a16="http://schemas.microsoft.com/office/drawing/2014/main" id="{C0ADC06E-17B3-464E-A1E3-A092B8D952A1}"/>
            </a:ext>
          </a:extLst>
        </xdr:cNvPr>
        <xdr:cNvSpPr>
          <a:spLocks noChangeAspect="1" noChangeArrowheads="1"/>
        </xdr:cNvSpPr>
      </xdr:nvSpPr>
      <xdr:spPr bwMode="auto">
        <a:xfrm>
          <a:off x="7342094" y="4113287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158</xdr:row>
      <xdr:rowOff>390525</xdr:rowOff>
    </xdr:from>
    <xdr:ext cx="304800" cy="304800"/>
    <xdr:sp macro="" textlink="">
      <xdr:nvSpPr>
        <xdr:cNvPr id="182" name="AutoShape 5" descr="Álcool Étilico Hidratado 70° 1L TUPI">
          <a:extLst>
            <a:ext uri="{FF2B5EF4-FFF2-40B4-BE49-F238E27FC236}">
              <a16:creationId xmlns:a16="http://schemas.microsoft.com/office/drawing/2014/main" id="{A60CDC5E-9F7A-47B8-B243-7BCC6C6FEB1D}"/>
            </a:ext>
          </a:extLst>
        </xdr:cNvPr>
        <xdr:cNvSpPr>
          <a:spLocks noChangeAspect="1" noChangeArrowheads="1"/>
        </xdr:cNvSpPr>
      </xdr:nvSpPr>
      <xdr:spPr bwMode="auto">
        <a:xfrm>
          <a:off x="7342094" y="40856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159</xdr:row>
      <xdr:rowOff>0</xdr:rowOff>
    </xdr:from>
    <xdr:ext cx="304800" cy="304800"/>
    <xdr:sp macro="" textlink="">
      <xdr:nvSpPr>
        <xdr:cNvPr id="183" name="AutoShape 5" descr="Álcool Étilico Hidratado 70° 1L TUPI">
          <a:extLst>
            <a:ext uri="{FF2B5EF4-FFF2-40B4-BE49-F238E27FC236}">
              <a16:creationId xmlns:a16="http://schemas.microsoft.com/office/drawing/2014/main" id="{8DE6641E-686F-48CE-80D0-6201D00766D2}"/>
            </a:ext>
          </a:extLst>
        </xdr:cNvPr>
        <xdr:cNvSpPr>
          <a:spLocks noChangeAspect="1" noChangeArrowheads="1"/>
        </xdr:cNvSpPr>
      </xdr:nvSpPr>
      <xdr:spPr bwMode="auto">
        <a:xfrm>
          <a:off x="7342094" y="40856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159</xdr:row>
      <xdr:rowOff>390525</xdr:rowOff>
    </xdr:from>
    <xdr:ext cx="304800" cy="304800"/>
    <xdr:sp macro="" textlink="">
      <xdr:nvSpPr>
        <xdr:cNvPr id="184" name="AutoShape 5" descr="Álcool Étilico Hidratado 70° 1L TUPI">
          <a:extLst>
            <a:ext uri="{FF2B5EF4-FFF2-40B4-BE49-F238E27FC236}">
              <a16:creationId xmlns:a16="http://schemas.microsoft.com/office/drawing/2014/main" id="{9569518B-584E-4EA1-9C89-1EC32E1BCE26}"/>
            </a:ext>
          </a:extLst>
        </xdr:cNvPr>
        <xdr:cNvSpPr>
          <a:spLocks noChangeAspect="1" noChangeArrowheads="1"/>
        </xdr:cNvSpPr>
      </xdr:nvSpPr>
      <xdr:spPr bwMode="auto">
        <a:xfrm>
          <a:off x="7342094" y="4113287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160</xdr:row>
      <xdr:rowOff>0</xdr:rowOff>
    </xdr:from>
    <xdr:ext cx="304800" cy="304800"/>
    <xdr:sp macro="" textlink="">
      <xdr:nvSpPr>
        <xdr:cNvPr id="185" name="AutoShape 5" descr="Álcool Étilico Hidratado 70° 1L TUPI">
          <a:extLst>
            <a:ext uri="{FF2B5EF4-FFF2-40B4-BE49-F238E27FC236}">
              <a16:creationId xmlns:a16="http://schemas.microsoft.com/office/drawing/2014/main" id="{E325A6FA-E9A1-4898-9EAF-168CCF29FEC3}"/>
            </a:ext>
          </a:extLst>
        </xdr:cNvPr>
        <xdr:cNvSpPr>
          <a:spLocks noChangeAspect="1" noChangeArrowheads="1"/>
        </xdr:cNvSpPr>
      </xdr:nvSpPr>
      <xdr:spPr bwMode="auto">
        <a:xfrm>
          <a:off x="7342094" y="411367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168</xdr:row>
      <xdr:rowOff>390525</xdr:rowOff>
    </xdr:from>
    <xdr:ext cx="304800" cy="304800"/>
    <xdr:sp macro="" textlink="">
      <xdr:nvSpPr>
        <xdr:cNvPr id="186" name="AutoShape 5" descr="Álcool Étilico Hidratado 70° 1L TUPI">
          <a:extLst>
            <a:ext uri="{FF2B5EF4-FFF2-40B4-BE49-F238E27FC236}">
              <a16:creationId xmlns:a16="http://schemas.microsoft.com/office/drawing/2014/main" id="{5DCE289C-DBA6-445F-9B85-7C6CC5F708BD}"/>
            </a:ext>
          </a:extLst>
        </xdr:cNvPr>
        <xdr:cNvSpPr>
          <a:spLocks noChangeAspect="1" noChangeArrowheads="1"/>
        </xdr:cNvSpPr>
      </xdr:nvSpPr>
      <xdr:spPr bwMode="auto">
        <a:xfrm>
          <a:off x="7342094" y="436805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170</xdr:row>
      <xdr:rowOff>390525</xdr:rowOff>
    </xdr:from>
    <xdr:ext cx="304800" cy="304800"/>
    <xdr:sp macro="" textlink="">
      <xdr:nvSpPr>
        <xdr:cNvPr id="187" name="AutoShape 5" descr="Álcool Étilico Hidratado 70° 1L TUPI">
          <a:extLst>
            <a:ext uri="{FF2B5EF4-FFF2-40B4-BE49-F238E27FC236}">
              <a16:creationId xmlns:a16="http://schemas.microsoft.com/office/drawing/2014/main" id="{E57F15E9-88D8-410A-9F3D-AB0BDE1154C4}"/>
            </a:ext>
          </a:extLst>
        </xdr:cNvPr>
        <xdr:cNvSpPr>
          <a:spLocks noChangeAspect="1" noChangeArrowheads="1"/>
        </xdr:cNvSpPr>
      </xdr:nvSpPr>
      <xdr:spPr bwMode="auto">
        <a:xfrm>
          <a:off x="7342094" y="436805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171</xdr:row>
      <xdr:rowOff>390525</xdr:rowOff>
    </xdr:from>
    <xdr:ext cx="304800" cy="304800"/>
    <xdr:sp macro="" textlink="">
      <xdr:nvSpPr>
        <xdr:cNvPr id="188" name="AutoShape 5" descr="Álcool Étilico Hidratado 70° 1L TUPI">
          <a:extLst>
            <a:ext uri="{FF2B5EF4-FFF2-40B4-BE49-F238E27FC236}">
              <a16:creationId xmlns:a16="http://schemas.microsoft.com/office/drawing/2014/main" id="{C3F286D3-9699-41C8-99AD-8D0698DE570C}"/>
            </a:ext>
          </a:extLst>
        </xdr:cNvPr>
        <xdr:cNvSpPr>
          <a:spLocks noChangeAspect="1" noChangeArrowheads="1"/>
        </xdr:cNvSpPr>
      </xdr:nvSpPr>
      <xdr:spPr bwMode="auto">
        <a:xfrm>
          <a:off x="7342094" y="4395675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170</xdr:row>
      <xdr:rowOff>390525</xdr:rowOff>
    </xdr:from>
    <xdr:ext cx="304800" cy="304800"/>
    <xdr:sp macro="" textlink="">
      <xdr:nvSpPr>
        <xdr:cNvPr id="189" name="AutoShape 5" descr="Álcool Étilico Hidratado 70° 1L TUPI">
          <a:extLst>
            <a:ext uri="{FF2B5EF4-FFF2-40B4-BE49-F238E27FC236}">
              <a16:creationId xmlns:a16="http://schemas.microsoft.com/office/drawing/2014/main" id="{161B62BB-6C4B-4BFD-A726-800636E2B3C9}"/>
            </a:ext>
          </a:extLst>
        </xdr:cNvPr>
        <xdr:cNvSpPr>
          <a:spLocks noChangeAspect="1" noChangeArrowheads="1"/>
        </xdr:cNvSpPr>
      </xdr:nvSpPr>
      <xdr:spPr bwMode="auto">
        <a:xfrm>
          <a:off x="7342094" y="436805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171</xdr:row>
      <xdr:rowOff>0</xdr:rowOff>
    </xdr:from>
    <xdr:ext cx="304800" cy="304800"/>
    <xdr:sp macro="" textlink="">
      <xdr:nvSpPr>
        <xdr:cNvPr id="190" name="AutoShape 5" descr="Álcool Étilico Hidratado 70° 1L TUPI">
          <a:extLst>
            <a:ext uri="{FF2B5EF4-FFF2-40B4-BE49-F238E27FC236}">
              <a16:creationId xmlns:a16="http://schemas.microsoft.com/office/drawing/2014/main" id="{F7D87AE4-3F7D-4250-A068-F19162648BF8}"/>
            </a:ext>
          </a:extLst>
        </xdr:cNvPr>
        <xdr:cNvSpPr>
          <a:spLocks noChangeAspect="1" noChangeArrowheads="1"/>
        </xdr:cNvSpPr>
      </xdr:nvSpPr>
      <xdr:spPr bwMode="auto">
        <a:xfrm>
          <a:off x="7342094" y="436805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171</xdr:row>
      <xdr:rowOff>390525</xdr:rowOff>
    </xdr:from>
    <xdr:ext cx="304800" cy="304800"/>
    <xdr:sp macro="" textlink="">
      <xdr:nvSpPr>
        <xdr:cNvPr id="191" name="AutoShape 5" descr="Álcool Étilico Hidratado 70° 1L TUPI">
          <a:extLst>
            <a:ext uri="{FF2B5EF4-FFF2-40B4-BE49-F238E27FC236}">
              <a16:creationId xmlns:a16="http://schemas.microsoft.com/office/drawing/2014/main" id="{D8F8C337-E007-4225-B924-54FE2680D314}"/>
            </a:ext>
          </a:extLst>
        </xdr:cNvPr>
        <xdr:cNvSpPr>
          <a:spLocks noChangeAspect="1" noChangeArrowheads="1"/>
        </xdr:cNvSpPr>
      </xdr:nvSpPr>
      <xdr:spPr bwMode="auto">
        <a:xfrm>
          <a:off x="7342094" y="4395675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172</xdr:row>
      <xdr:rowOff>0</xdr:rowOff>
    </xdr:from>
    <xdr:ext cx="304800" cy="304800"/>
    <xdr:sp macro="" textlink="">
      <xdr:nvSpPr>
        <xdr:cNvPr id="192" name="AutoShape 5" descr="Álcool Étilico Hidratado 70° 1L TUPI">
          <a:extLst>
            <a:ext uri="{FF2B5EF4-FFF2-40B4-BE49-F238E27FC236}">
              <a16:creationId xmlns:a16="http://schemas.microsoft.com/office/drawing/2014/main" id="{F813A1C8-EE2E-4FDB-865D-D5EDFD280395}"/>
            </a:ext>
          </a:extLst>
        </xdr:cNvPr>
        <xdr:cNvSpPr>
          <a:spLocks noChangeAspect="1" noChangeArrowheads="1"/>
        </xdr:cNvSpPr>
      </xdr:nvSpPr>
      <xdr:spPr bwMode="auto">
        <a:xfrm>
          <a:off x="7342094" y="4396067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177</xdr:row>
      <xdr:rowOff>390525</xdr:rowOff>
    </xdr:from>
    <xdr:ext cx="304800" cy="304800"/>
    <xdr:sp macro="" textlink="">
      <xdr:nvSpPr>
        <xdr:cNvPr id="193" name="AutoShape 5" descr="Álcool Étilico Hidratado 70° 1L TUPI">
          <a:extLst>
            <a:ext uri="{FF2B5EF4-FFF2-40B4-BE49-F238E27FC236}">
              <a16:creationId xmlns:a16="http://schemas.microsoft.com/office/drawing/2014/main" id="{F4DA85F7-E855-409C-8A59-64C351C11ED5}"/>
            </a:ext>
          </a:extLst>
        </xdr:cNvPr>
        <xdr:cNvSpPr>
          <a:spLocks noChangeAspect="1" noChangeArrowheads="1"/>
        </xdr:cNvSpPr>
      </xdr:nvSpPr>
      <xdr:spPr bwMode="auto">
        <a:xfrm>
          <a:off x="7342094"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179</xdr:row>
      <xdr:rowOff>390525</xdr:rowOff>
    </xdr:from>
    <xdr:ext cx="304800" cy="304800"/>
    <xdr:sp macro="" textlink="">
      <xdr:nvSpPr>
        <xdr:cNvPr id="194" name="AutoShape 5" descr="Álcool Étilico Hidratado 70° 1L TUPI">
          <a:extLst>
            <a:ext uri="{FF2B5EF4-FFF2-40B4-BE49-F238E27FC236}">
              <a16:creationId xmlns:a16="http://schemas.microsoft.com/office/drawing/2014/main" id="{C61A8C1A-6514-41F1-AE9C-D17CE3416194}"/>
            </a:ext>
          </a:extLst>
        </xdr:cNvPr>
        <xdr:cNvSpPr>
          <a:spLocks noChangeAspect="1" noChangeArrowheads="1"/>
        </xdr:cNvSpPr>
      </xdr:nvSpPr>
      <xdr:spPr bwMode="auto">
        <a:xfrm>
          <a:off x="7342094"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180</xdr:row>
      <xdr:rowOff>390525</xdr:rowOff>
    </xdr:from>
    <xdr:ext cx="304800" cy="304800"/>
    <xdr:sp macro="" textlink="">
      <xdr:nvSpPr>
        <xdr:cNvPr id="195" name="AutoShape 5" descr="Álcool Étilico Hidratado 70° 1L TUPI">
          <a:extLst>
            <a:ext uri="{FF2B5EF4-FFF2-40B4-BE49-F238E27FC236}">
              <a16:creationId xmlns:a16="http://schemas.microsoft.com/office/drawing/2014/main" id="{EC32CE6E-1FB5-454B-B1E0-BB2970342797}"/>
            </a:ext>
          </a:extLst>
        </xdr:cNvPr>
        <xdr:cNvSpPr>
          <a:spLocks noChangeAspect="1" noChangeArrowheads="1"/>
        </xdr:cNvSpPr>
      </xdr:nvSpPr>
      <xdr:spPr bwMode="auto">
        <a:xfrm>
          <a:off x="7342094" y="4675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179</xdr:row>
      <xdr:rowOff>390525</xdr:rowOff>
    </xdr:from>
    <xdr:ext cx="304800" cy="304800"/>
    <xdr:sp macro="" textlink="">
      <xdr:nvSpPr>
        <xdr:cNvPr id="196" name="AutoShape 5" descr="Álcool Étilico Hidratado 70° 1L TUPI">
          <a:extLst>
            <a:ext uri="{FF2B5EF4-FFF2-40B4-BE49-F238E27FC236}">
              <a16:creationId xmlns:a16="http://schemas.microsoft.com/office/drawing/2014/main" id="{6268055C-B646-44B5-9596-6257895A8285}"/>
            </a:ext>
          </a:extLst>
        </xdr:cNvPr>
        <xdr:cNvSpPr>
          <a:spLocks noChangeAspect="1" noChangeArrowheads="1"/>
        </xdr:cNvSpPr>
      </xdr:nvSpPr>
      <xdr:spPr bwMode="auto">
        <a:xfrm>
          <a:off x="7342094"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180</xdr:row>
      <xdr:rowOff>0</xdr:rowOff>
    </xdr:from>
    <xdr:ext cx="304800" cy="304800"/>
    <xdr:sp macro="" textlink="">
      <xdr:nvSpPr>
        <xdr:cNvPr id="197" name="AutoShape 5" descr="Álcool Étilico Hidratado 70° 1L TUPI">
          <a:extLst>
            <a:ext uri="{FF2B5EF4-FFF2-40B4-BE49-F238E27FC236}">
              <a16:creationId xmlns:a16="http://schemas.microsoft.com/office/drawing/2014/main" id="{55758325-5636-4D43-88B1-5E1824BDB4A6}"/>
            </a:ext>
          </a:extLst>
        </xdr:cNvPr>
        <xdr:cNvSpPr>
          <a:spLocks noChangeAspect="1" noChangeArrowheads="1"/>
        </xdr:cNvSpPr>
      </xdr:nvSpPr>
      <xdr:spPr bwMode="auto">
        <a:xfrm>
          <a:off x="7342094" y="4648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180</xdr:row>
      <xdr:rowOff>390525</xdr:rowOff>
    </xdr:from>
    <xdr:ext cx="304800" cy="304800"/>
    <xdr:sp macro="" textlink="">
      <xdr:nvSpPr>
        <xdr:cNvPr id="198" name="AutoShape 5" descr="Álcool Étilico Hidratado 70° 1L TUPI">
          <a:extLst>
            <a:ext uri="{FF2B5EF4-FFF2-40B4-BE49-F238E27FC236}">
              <a16:creationId xmlns:a16="http://schemas.microsoft.com/office/drawing/2014/main" id="{47E31670-0051-4703-AFDC-477FB8145458}"/>
            </a:ext>
          </a:extLst>
        </xdr:cNvPr>
        <xdr:cNvSpPr>
          <a:spLocks noChangeAspect="1" noChangeArrowheads="1"/>
        </xdr:cNvSpPr>
      </xdr:nvSpPr>
      <xdr:spPr bwMode="auto">
        <a:xfrm>
          <a:off x="7342094" y="4675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181</xdr:row>
      <xdr:rowOff>0</xdr:rowOff>
    </xdr:from>
    <xdr:ext cx="304800" cy="304800"/>
    <xdr:sp macro="" textlink="">
      <xdr:nvSpPr>
        <xdr:cNvPr id="199" name="AutoShape 5" descr="Álcool Étilico Hidratado 70° 1L TUPI">
          <a:extLst>
            <a:ext uri="{FF2B5EF4-FFF2-40B4-BE49-F238E27FC236}">
              <a16:creationId xmlns:a16="http://schemas.microsoft.com/office/drawing/2014/main" id="{F1337933-F819-4612-B1D6-6DB3AF9101C3}"/>
            </a:ext>
          </a:extLst>
        </xdr:cNvPr>
        <xdr:cNvSpPr>
          <a:spLocks noChangeAspect="1" noChangeArrowheads="1"/>
        </xdr:cNvSpPr>
      </xdr:nvSpPr>
      <xdr:spPr bwMode="auto">
        <a:xfrm>
          <a:off x="7342094" y="467621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188</xdr:row>
      <xdr:rowOff>390525</xdr:rowOff>
    </xdr:from>
    <xdr:ext cx="304800" cy="304800"/>
    <xdr:sp macro="" textlink="">
      <xdr:nvSpPr>
        <xdr:cNvPr id="200" name="AutoShape 5" descr="Álcool Étilico Hidratado 70° 1L TUPI">
          <a:extLst>
            <a:ext uri="{FF2B5EF4-FFF2-40B4-BE49-F238E27FC236}">
              <a16:creationId xmlns:a16="http://schemas.microsoft.com/office/drawing/2014/main" id="{E1737EBE-F03A-4B7B-AE48-DFF5F3E2C17B}"/>
            </a:ext>
          </a:extLst>
        </xdr:cNvPr>
        <xdr:cNvSpPr>
          <a:spLocks noChangeAspect="1" noChangeArrowheads="1"/>
        </xdr:cNvSpPr>
      </xdr:nvSpPr>
      <xdr:spPr bwMode="auto">
        <a:xfrm>
          <a:off x="7342094" y="49272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190</xdr:row>
      <xdr:rowOff>390525</xdr:rowOff>
    </xdr:from>
    <xdr:ext cx="304800" cy="304800"/>
    <xdr:sp macro="" textlink="">
      <xdr:nvSpPr>
        <xdr:cNvPr id="201" name="AutoShape 5" descr="Álcool Étilico Hidratado 70° 1L TUPI">
          <a:extLst>
            <a:ext uri="{FF2B5EF4-FFF2-40B4-BE49-F238E27FC236}">
              <a16:creationId xmlns:a16="http://schemas.microsoft.com/office/drawing/2014/main" id="{ABCFCC31-B32E-4604-B6EB-E660743A373C}"/>
            </a:ext>
          </a:extLst>
        </xdr:cNvPr>
        <xdr:cNvSpPr>
          <a:spLocks noChangeAspect="1" noChangeArrowheads="1"/>
        </xdr:cNvSpPr>
      </xdr:nvSpPr>
      <xdr:spPr bwMode="auto">
        <a:xfrm>
          <a:off x="7342094" y="49272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191</xdr:row>
      <xdr:rowOff>390525</xdr:rowOff>
    </xdr:from>
    <xdr:ext cx="304800" cy="304800"/>
    <xdr:sp macro="" textlink="">
      <xdr:nvSpPr>
        <xdr:cNvPr id="202" name="AutoShape 5" descr="Álcool Étilico Hidratado 70° 1L TUPI">
          <a:extLst>
            <a:ext uri="{FF2B5EF4-FFF2-40B4-BE49-F238E27FC236}">
              <a16:creationId xmlns:a16="http://schemas.microsoft.com/office/drawing/2014/main" id="{77DD123B-EA8E-434E-8199-A7496492A537}"/>
            </a:ext>
          </a:extLst>
        </xdr:cNvPr>
        <xdr:cNvSpPr>
          <a:spLocks noChangeAspect="1" noChangeArrowheads="1"/>
        </xdr:cNvSpPr>
      </xdr:nvSpPr>
      <xdr:spPr bwMode="auto">
        <a:xfrm>
          <a:off x="7342094" y="495484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190</xdr:row>
      <xdr:rowOff>390525</xdr:rowOff>
    </xdr:from>
    <xdr:ext cx="304800" cy="304800"/>
    <xdr:sp macro="" textlink="">
      <xdr:nvSpPr>
        <xdr:cNvPr id="203" name="AutoShape 5" descr="Álcool Étilico Hidratado 70° 1L TUPI">
          <a:extLst>
            <a:ext uri="{FF2B5EF4-FFF2-40B4-BE49-F238E27FC236}">
              <a16:creationId xmlns:a16="http://schemas.microsoft.com/office/drawing/2014/main" id="{8FB2F40B-E2D5-4377-B91E-76E6269F91A2}"/>
            </a:ext>
          </a:extLst>
        </xdr:cNvPr>
        <xdr:cNvSpPr>
          <a:spLocks noChangeAspect="1" noChangeArrowheads="1"/>
        </xdr:cNvSpPr>
      </xdr:nvSpPr>
      <xdr:spPr bwMode="auto">
        <a:xfrm>
          <a:off x="7342094" y="49272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191</xdr:row>
      <xdr:rowOff>0</xdr:rowOff>
    </xdr:from>
    <xdr:ext cx="304800" cy="304800"/>
    <xdr:sp macro="" textlink="">
      <xdr:nvSpPr>
        <xdr:cNvPr id="204" name="AutoShape 5" descr="Álcool Étilico Hidratado 70° 1L TUPI">
          <a:extLst>
            <a:ext uri="{FF2B5EF4-FFF2-40B4-BE49-F238E27FC236}">
              <a16:creationId xmlns:a16="http://schemas.microsoft.com/office/drawing/2014/main" id="{6DC4CECC-130E-492A-989C-CB4E420560B4}"/>
            </a:ext>
          </a:extLst>
        </xdr:cNvPr>
        <xdr:cNvSpPr>
          <a:spLocks noChangeAspect="1" noChangeArrowheads="1"/>
        </xdr:cNvSpPr>
      </xdr:nvSpPr>
      <xdr:spPr bwMode="auto">
        <a:xfrm>
          <a:off x="7342094" y="49272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191</xdr:row>
      <xdr:rowOff>390525</xdr:rowOff>
    </xdr:from>
    <xdr:ext cx="304800" cy="304800"/>
    <xdr:sp macro="" textlink="">
      <xdr:nvSpPr>
        <xdr:cNvPr id="205" name="AutoShape 5" descr="Álcool Étilico Hidratado 70° 1L TUPI">
          <a:extLst>
            <a:ext uri="{FF2B5EF4-FFF2-40B4-BE49-F238E27FC236}">
              <a16:creationId xmlns:a16="http://schemas.microsoft.com/office/drawing/2014/main" id="{EDFD3ADE-C576-4683-98EB-491EC095EA48}"/>
            </a:ext>
          </a:extLst>
        </xdr:cNvPr>
        <xdr:cNvSpPr>
          <a:spLocks noChangeAspect="1" noChangeArrowheads="1"/>
        </xdr:cNvSpPr>
      </xdr:nvSpPr>
      <xdr:spPr bwMode="auto">
        <a:xfrm>
          <a:off x="7342094" y="4954849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192</xdr:row>
      <xdr:rowOff>0</xdr:rowOff>
    </xdr:from>
    <xdr:ext cx="304800" cy="304800"/>
    <xdr:sp macro="" textlink="">
      <xdr:nvSpPr>
        <xdr:cNvPr id="206" name="AutoShape 5" descr="Álcool Étilico Hidratado 70° 1L TUPI">
          <a:extLst>
            <a:ext uri="{FF2B5EF4-FFF2-40B4-BE49-F238E27FC236}">
              <a16:creationId xmlns:a16="http://schemas.microsoft.com/office/drawing/2014/main" id="{3CA1F334-DB02-481A-91C5-6FB68EBC692A}"/>
            </a:ext>
          </a:extLst>
        </xdr:cNvPr>
        <xdr:cNvSpPr>
          <a:spLocks noChangeAspect="1" noChangeArrowheads="1"/>
        </xdr:cNvSpPr>
      </xdr:nvSpPr>
      <xdr:spPr bwMode="auto">
        <a:xfrm>
          <a:off x="7342094" y="4955241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135</xdr:row>
      <xdr:rowOff>390525</xdr:rowOff>
    </xdr:from>
    <xdr:ext cx="304800" cy="304800"/>
    <xdr:sp macro="" textlink="">
      <xdr:nvSpPr>
        <xdr:cNvPr id="207" name="AutoShape 5" descr="Álcool Étilico Hidratado 70° 1L TUPI">
          <a:extLst>
            <a:ext uri="{FF2B5EF4-FFF2-40B4-BE49-F238E27FC236}">
              <a16:creationId xmlns:a16="http://schemas.microsoft.com/office/drawing/2014/main" id="{3DE268A5-AA13-4361-80AA-712DC6E7EC81}"/>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137</xdr:row>
      <xdr:rowOff>390525</xdr:rowOff>
    </xdr:from>
    <xdr:ext cx="304800" cy="304800"/>
    <xdr:sp macro="" textlink="">
      <xdr:nvSpPr>
        <xdr:cNvPr id="208" name="AutoShape 5" descr="Álcool Étilico Hidratado 70° 1L TUPI">
          <a:extLst>
            <a:ext uri="{FF2B5EF4-FFF2-40B4-BE49-F238E27FC236}">
              <a16:creationId xmlns:a16="http://schemas.microsoft.com/office/drawing/2014/main" id="{5935C078-8704-4F67-A2D2-FA4BC033F269}"/>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138</xdr:row>
      <xdr:rowOff>390525</xdr:rowOff>
    </xdr:from>
    <xdr:ext cx="304800" cy="304800"/>
    <xdr:sp macro="" textlink="">
      <xdr:nvSpPr>
        <xdr:cNvPr id="209" name="AutoShape 5" descr="Álcool Étilico Hidratado 70° 1L TUPI">
          <a:extLst>
            <a:ext uri="{FF2B5EF4-FFF2-40B4-BE49-F238E27FC236}">
              <a16:creationId xmlns:a16="http://schemas.microsoft.com/office/drawing/2014/main" id="{B3B9E82B-6877-4135-ABDA-56EF21C939E2}"/>
            </a:ext>
          </a:extLst>
        </xdr:cNvPr>
        <xdr:cNvSpPr>
          <a:spLocks noChangeAspect="1" noChangeArrowheads="1"/>
        </xdr:cNvSpPr>
      </xdr:nvSpPr>
      <xdr:spPr bwMode="auto">
        <a:xfrm>
          <a:off x="7342094" y="3513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137</xdr:row>
      <xdr:rowOff>390525</xdr:rowOff>
    </xdr:from>
    <xdr:ext cx="304800" cy="304800"/>
    <xdr:sp macro="" textlink="">
      <xdr:nvSpPr>
        <xdr:cNvPr id="210" name="AutoShape 5" descr="Álcool Étilico Hidratado 70° 1L TUPI">
          <a:extLst>
            <a:ext uri="{FF2B5EF4-FFF2-40B4-BE49-F238E27FC236}">
              <a16:creationId xmlns:a16="http://schemas.microsoft.com/office/drawing/2014/main" id="{54CFAE54-AE05-4F3F-BFAF-E1DBAC9950F6}"/>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138</xdr:row>
      <xdr:rowOff>0</xdr:rowOff>
    </xdr:from>
    <xdr:ext cx="304800" cy="304800"/>
    <xdr:sp macro="" textlink="">
      <xdr:nvSpPr>
        <xdr:cNvPr id="211" name="AutoShape 5" descr="Álcool Étilico Hidratado 70° 1L TUPI">
          <a:extLst>
            <a:ext uri="{FF2B5EF4-FFF2-40B4-BE49-F238E27FC236}">
              <a16:creationId xmlns:a16="http://schemas.microsoft.com/office/drawing/2014/main" id="{7185686C-48F5-4351-9766-AE9A59DEAC1E}"/>
            </a:ext>
          </a:extLst>
        </xdr:cNvPr>
        <xdr:cNvSpPr>
          <a:spLocks noChangeAspect="1" noChangeArrowheads="1"/>
        </xdr:cNvSpPr>
      </xdr:nvSpPr>
      <xdr:spPr bwMode="auto">
        <a:xfrm>
          <a:off x="7342094" y="3486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138</xdr:row>
      <xdr:rowOff>390525</xdr:rowOff>
    </xdr:from>
    <xdr:ext cx="304800" cy="304800"/>
    <xdr:sp macro="" textlink="">
      <xdr:nvSpPr>
        <xdr:cNvPr id="212" name="AutoShape 5" descr="Álcool Étilico Hidratado 70° 1L TUPI">
          <a:extLst>
            <a:ext uri="{FF2B5EF4-FFF2-40B4-BE49-F238E27FC236}">
              <a16:creationId xmlns:a16="http://schemas.microsoft.com/office/drawing/2014/main" id="{44744E08-19E9-4AAD-BBC1-E67CB50EA08B}"/>
            </a:ext>
          </a:extLst>
        </xdr:cNvPr>
        <xdr:cNvSpPr>
          <a:spLocks noChangeAspect="1" noChangeArrowheads="1"/>
        </xdr:cNvSpPr>
      </xdr:nvSpPr>
      <xdr:spPr bwMode="auto">
        <a:xfrm>
          <a:off x="7342094" y="3513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139</xdr:row>
      <xdr:rowOff>0</xdr:rowOff>
    </xdr:from>
    <xdr:ext cx="304800" cy="304800"/>
    <xdr:sp macro="" textlink="">
      <xdr:nvSpPr>
        <xdr:cNvPr id="213" name="AutoShape 5" descr="Álcool Étilico Hidratado 70° 1L TUPI">
          <a:extLst>
            <a:ext uri="{FF2B5EF4-FFF2-40B4-BE49-F238E27FC236}">
              <a16:creationId xmlns:a16="http://schemas.microsoft.com/office/drawing/2014/main" id="{3627A39B-6F81-4E2D-B5B9-943984630DFB}"/>
            </a:ext>
          </a:extLst>
        </xdr:cNvPr>
        <xdr:cNvSpPr>
          <a:spLocks noChangeAspect="1" noChangeArrowheads="1"/>
        </xdr:cNvSpPr>
      </xdr:nvSpPr>
      <xdr:spPr bwMode="auto">
        <a:xfrm>
          <a:off x="7342094" y="35141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198</xdr:row>
      <xdr:rowOff>390525</xdr:rowOff>
    </xdr:from>
    <xdr:ext cx="304800" cy="304800"/>
    <xdr:sp macro="" textlink="">
      <xdr:nvSpPr>
        <xdr:cNvPr id="214" name="AutoShape 5" descr="Álcool Étilico Hidratado 70° 1L TUPI">
          <a:extLst>
            <a:ext uri="{FF2B5EF4-FFF2-40B4-BE49-F238E27FC236}">
              <a16:creationId xmlns:a16="http://schemas.microsoft.com/office/drawing/2014/main" id="{D49F38E0-89F8-4A8F-AC82-2F27E27E49CD}"/>
            </a:ext>
          </a:extLst>
        </xdr:cNvPr>
        <xdr:cNvSpPr>
          <a:spLocks noChangeAspect="1" noChangeArrowheads="1"/>
        </xdr:cNvSpPr>
      </xdr:nvSpPr>
      <xdr:spPr bwMode="auto">
        <a:xfrm>
          <a:off x="7342094" y="5204011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200</xdr:row>
      <xdr:rowOff>390525</xdr:rowOff>
    </xdr:from>
    <xdr:ext cx="304800" cy="304800"/>
    <xdr:sp macro="" textlink="">
      <xdr:nvSpPr>
        <xdr:cNvPr id="215" name="AutoShape 5" descr="Álcool Étilico Hidratado 70° 1L TUPI">
          <a:extLst>
            <a:ext uri="{FF2B5EF4-FFF2-40B4-BE49-F238E27FC236}">
              <a16:creationId xmlns:a16="http://schemas.microsoft.com/office/drawing/2014/main" id="{8026E51A-6832-439A-B241-944E1C81A38B}"/>
            </a:ext>
          </a:extLst>
        </xdr:cNvPr>
        <xdr:cNvSpPr>
          <a:spLocks noChangeAspect="1" noChangeArrowheads="1"/>
        </xdr:cNvSpPr>
      </xdr:nvSpPr>
      <xdr:spPr bwMode="auto">
        <a:xfrm>
          <a:off x="7342094" y="5204011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201</xdr:row>
      <xdr:rowOff>390525</xdr:rowOff>
    </xdr:from>
    <xdr:ext cx="304800" cy="304800"/>
    <xdr:sp macro="" textlink="">
      <xdr:nvSpPr>
        <xdr:cNvPr id="216" name="AutoShape 5" descr="Álcool Étilico Hidratado 70° 1L TUPI">
          <a:extLst>
            <a:ext uri="{FF2B5EF4-FFF2-40B4-BE49-F238E27FC236}">
              <a16:creationId xmlns:a16="http://schemas.microsoft.com/office/drawing/2014/main" id="{F730B5CE-28A2-4F9F-98BC-76FAA6FD3E34}"/>
            </a:ext>
          </a:extLst>
        </xdr:cNvPr>
        <xdr:cNvSpPr>
          <a:spLocks noChangeAspect="1" noChangeArrowheads="1"/>
        </xdr:cNvSpPr>
      </xdr:nvSpPr>
      <xdr:spPr bwMode="auto">
        <a:xfrm>
          <a:off x="7342094" y="5231634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200</xdr:row>
      <xdr:rowOff>390525</xdr:rowOff>
    </xdr:from>
    <xdr:ext cx="304800" cy="304800"/>
    <xdr:sp macro="" textlink="">
      <xdr:nvSpPr>
        <xdr:cNvPr id="217" name="AutoShape 5" descr="Álcool Étilico Hidratado 70° 1L TUPI">
          <a:extLst>
            <a:ext uri="{FF2B5EF4-FFF2-40B4-BE49-F238E27FC236}">
              <a16:creationId xmlns:a16="http://schemas.microsoft.com/office/drawing/2014/main" id="{D30479F1-3680-49DC-938E-091C3B7BBB26}"/>
            </a:ext>
          </a:extLst>
        </xdr:cNvPr>
        <xdr:cNvSpPr>
          <a:spLocks noChangeAspect="1" noChangeArrowheads="1"/>
        </xdr:cNvSpPr>
      </xdr:nvSpPr>
      <xdr:spPr bwMode="auto">
        <a:xfrm>
          <a:off x="7342094" y="5204011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201</xdr:row>
      <xdr:rowOff>0</xdr:rowOff>
    </xdr:from>
    <xdr:ext cx="304800" cy="304800"/>
    <xdr:sp macro="" textlink="">
      <xdr:nvSpPr>
        <xdr:cNvPr id="218" name="AutoShape 5" descr="Álcool Étilico Hidratado 70° 1L TUPI">
          <a:extLst>
            <a:ext uri="{FF2B5EF4-FFF2-40B4-BE49-F238E27FC236}">
              <a16:creationId xmlns:a16="http://schemas.microsoft.com/office/drawing/2014/main" id="{56D4A3F8-89E1-46DE-9364-DF4294ED6627}"/>
            </a:ext>
          </a:extLst>
        </xdr:cNvPr>
        <xdr:cNvSpPr>
          <a:spLocks noChangeAspect="1" noChangeArrowheads="1"/>
        </xdr:cNvSpPr>
      </xdr:nvSpPr>
      <xdr:spPr bwMode="auto">
        <a:xfrm>
          <a:off x="7342094" y="5204011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201</xdr:row>
      <xdr:rowOff>390525</xdr:rowOff>
    </xdr:from>
    <xdr:ext cx="304800" cy="304800"/>
    <xdr:sp macro="" textlink="">
      <xdr:nvSpPr>
        <xdr:cNvPr id="219" name="AutoShape 5" descr="Álcool Étilico Hidratado 70° 1L TUPI">
          <a:extLst>
            <a:ext uri="{FF2B5EF4-FFF2-40B4-BE49-F238E27FC236}">
              <a16:creationId xmlns:a16="http://schemas.microsoft.com/office/drawing/2014/main" id="{D9AF59A4-B4F4-4923-973A-D7A56C71F688}"/>
            </a:ext>
          </a:extLst>
        </xdr:cNvPr>
        <xdr:cNvSpPr>
          <a:spLocks noChangeAspect="1" noChangeArrowheads="1"/>
        </xdr:cNvSpPr>
      </xdr:nvSpPr>
      <xdr:spPr bwMode="auto">
        <a:xfrm>
          <a:off x="7342094" y="5231634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202</xdr:row>
      <xdr:rowOff>0</xdr:rowOff>
    </xdr:from>
    <xdr:ext cx="304800" cy="304800"/>
    <xdr:sp macro="" textlink="">
      <xdr:nvSpPr>
        <xdr:cNvPr id="220" name="AutoShape 5" descr="Álcool Étilico Hidratado 70° 1L TUPI">
          <a:extLst>
            <a:ext uri="{FF2B5EF4-FFF2-40B4-BE49-F238E27FC236}">
              <a16:creationId xmlns:a16="http://schemas.microsoft.com/office/drawing/2014/main" id="{AB86573F-3EDE-4E10-AE65-246995395295}"/>
            </a:ext>
          </a:extLst>
        </xdr:cNvPr>
        <xdr:cNvSpPr>
          <a:spLocks noChangeAspect="1" noChangeArrowheads="1"/>
        </xdr:cNvSpPr>
      </xdr:nvSpPr>
      <xdr:spPr bwMode="auto">
        <a:xfrm>
          <a:off x="7342094" y="5232026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208</xdr:row>
      <xdr:rowOff>390525</xdr:rowOff>
    </xdr:from>
    <xdr:ext cx="304800" cy="304800"/>
    <xdr:sp macro="" textlink="">
      <xdr:nvSpPr>
        <xdr:cNvPr id="221" name="AutoShape 5" descr="Álcool Étilico Hidratado 70° 1L TUPI">
          <a:extLst>
            <a:ext uri="{FF2B5EF4-FFF2-40B4-BE49-F238E27FC236}">
              <a16:creationId xmlns:a16="http://schemas.microsoft.com/office/drawing/2014/main" id="{BD732B43-83FD-42E1-BB66-C8E20AAA84F1}"/>
            </a:ext>
          </a:extLst>
        </xdr:cNvPr>
        <xdr:cNvSpPr>
          <a:spLocks noChangeAspect="1" noChangeArrowheads="1"/>
        </xdr:cNvSpPr>
      </xdr:nvSpPr>
      <xdr:spPr bwMode="auto">
        <a:xfrm>
          <a:off x="7342094" y="54920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210</xdr:row>
      <xdr:rowOff>390525</xdr:rowOff>
    </xdr:from>
    <xdr:ext cx="304800" cy="304800"/>
    <xdr:sp macro="" textlink="">
      <xdr:nvSpPr>
        <xdr:cNvPr id="222" name="AutoShape 5" descr="Álcool Étilico Hidratado 70° 1L TUPI">
          <a:extLst>
            <a:ext uri="{FF2B5EF4-FFF2-40B4-BE49-F238E27FC236}">
              <a16:creationId xmlns:a16="http://schemas.microsoft.com/office/drawing/2014/main" id="{D08FF272-688D-47CB-95D8-F5EF9BC9ACE6}"/>
            </a:ext>
          </a:extLst>
        </xdr:cNvPr>
        <xdr:cNvSpPr>
          <a:spLocks noChangeAspect="1" noChangeArrowheads="1"/>
        </xdr:cNvSpPr>
      </xdr:nvSpPr>
      <xdr:spPr bwMode="auto">
        <a:xfrm>
          <a:off x="7342094" y="54920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211</xdr:row>
      <xdr:rowOff>390525</xdr:rowOff>
    </xdr:from>
    <xdr:ext cx="304800" cy="304800"/>
    <xdr:sp macro="" textlink="">
      <xdr:nvSpPr>
        <xdr:cNvPr id="223" name="AutoShape 5" descr="Álcool Étilico Hidratado 70° 1L TUPI">
          <a:extLst>
            <a:ext uri="{FF2B5EF4-FFF2-40B4-BE49-F238E27FC236}">
              <a16:creationId xmlns:a16="http://schemas.microsoft.com/office/drawing/2014/main" id="{88346280-B2F9-4289-9286-00E131A88610}"/>
            </a:ext>
          </a:extLst>
        </xdr:cNvPr>
        <xdr:cNvSpPr>
          <a:spLocks noChangeAspect="1" noChangeArrowheads="1"/>
        </xdr:cNvSpPr>
      </xdr:nvSpPr>
      <xdr:spPr bwMode="auto">
        <a:xfrm>
          <a:off x="7342094" y="5519625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210</xdr:row>
      <xdr:rowOff>390525</xdr:rowOff>
    </xdr:from>
    <xdr:ext cx="304800" cy="304800"/>
    <xdr:sp macro="" textlink="">
      <xdr:nvSpPr>
        <xdr:cNvPr id="224" name="AutoShape 5" descr="Álcool Étilico Hidratado 70° 1L TUPI">
          <a:extLst>
            <a:ext uri="{FF2B5EF4-FFF2-40B4-BE49-F238E27FC236}">
              <a16:creationId xmlns:a16="http://schemas.microsoft.com/office/drawing/2014/main" id="{EADA09F6-EA24-4C80-8283-744F36CA8770}"/>
            </a:ext>
          </a:extLst>
        </xdr:cNvPr>
        <xdr:cNvSpPr>
          <a:spLocks noChangeAspect="1" noChangeArrowheads="1"/>
        </xdr:cNvSpPr>
      </xdr:nvSpPr>
      <xdr:spPr bwMode="auto">
        <a:xfrm>
          <a:off x="7342094" y="54920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211</xdr:row>
      <xdr:rowOff>0</xdr:rowOff>
    </xdr:from>
    <xdr:ext cx="304800" cy="304800"/>
    <xdr:sp macro="" textlink="">
      <xdr:nvSpPr>
        <xdr:cNvPr id="225" name="AutoShape 5" descr="Álcool Étilico Hidratado 70° 1L TUPI">
          <a:extLst>
            <a:ext uri="{FF2B5EF4-FFF2-40B4-BE49-F238E27FC236}">
              <a16:creationId xmlns:a16="http://schemas.microsoft.com/office/drawing/2014/main" id="{AEE9434F-ED2B-498D-AAFF-12DA358E2703}"/>
            </a:ext>
          </a:extLst>
        </xdr:cNvPr>
        <xdr:cNvSpPr>
          <a:spLocks noChangeAspect="1" noChangeArrowheads="1"/>
        </xdr:cNvSpPr>
      </xdr:nvSpPr>
      <xdr:spPr bwMode="auto">
        <a:xfrm>
          <a:off x="7342094" y="54920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211</xdr:row>
      <xdr:rowOff>390525</xdr:rowOff>
    </xdr:from>
    <xdr:ext cx="304800" cy="304800"/>
    <xdr:sp macro="" textlink="">
      <xdr:nvSpPr>
        <xdr:cNvPr id="226" name="AutoShape 5" descr="Álcool Étilico Hidratado 70° 1L TUPI">
          <a:extLst>
            <a:ext uri="{FF2B5EF4-FFF2-40B4-BE49-F238E27FC236}">
              <a16:creationId xmlns:a16="http://schemas.microsoft.com/office/drawing/2014/main" id="{898F473E-1376-4F52-AAE3-4620A7A1496D}"/>
            </a:ext>
          </a:extLst>
        </xdr:cNvPr>
        <xdr:cNvSpPr>
          <a:spLocks noChangeAspect="1" noChangeArrowheads="1"/>
        </xdr:cNvSpPr>
      </xdr:nvSpPr>
      <xdr:spPr bwMode="auto">
        <a:xfrm>
          <a:off x="7342094" y="5519625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212</xdr:row>
      <xdr:rowOff>0</xdr:rowOff>
    </xdr:from>
    <xdr:ext cx="304800" cy="304800"/>
    <xdr:sp macro="" textlink="">
      <xdr:nvSpPr>
        <xdr:cNvPr id="227" name="AutoShape 5" descr="Álcool Étilico Hidratado 70° 1L TUPI">
          <a:extLst>
            <a:ext uri="{FF2B5EF4-FFF2-40B4-BE49-F238E27FC236}">
              <a16:creationId xmlns:a16="http://schemas.microsoft.com/office/drawing/2014/main" id="{BB8DF047-95C7-4FF1-9983-BA8D89DF67D5}"/>
            </a:ext>
          </a:extLst>
        </xdr:cNvPr>
        <xdr:cNvSpPr>
          <a:spLocks noChangeAspect="1" noChangeArrowheads="1"/>
        </xdr:cNvSpPr>
      </xdr:nvSpPr>
      <xdr:spPr bwMode="auto">
        <a:xfrm>
          <a:off x="7342094" y="5520017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218</xdr:row>
      <xdr:rowOff>390525</xdr:rowOff>
    </xdr:from>
    <xdr:ext cx="304800" cy="304800"/>
    <xdr:sp macro="" textlink="">
      <xdr:nvSpPr>
        <xdr:cNvPr id="228" name="AutoShape 5" descr="Álcool Étilico Hidratado 70° 1L TUPI">
          <a:extLst>
            <a:ext uri="{FF2B5EF4-FFF2-40B4-BE49-F238E27FC236}">
              <a16:creationId xmlns:a16="http://schemas.microsoft.com/office/drawing/2014/main" id="{1CEBC148-7DDA-4CA6-9CC7-F29C2AF55706}"/>
            </a:ext>
          </a:extLst>
        </xdr:cNvPr>
        <xdr:cNvSpPr>
          <a:spLocks noChangeAspect="1" noChangeArrowheads="1"/>
        </xdr:cNvSpPr>
      </xdr:nvSpPr>
      <xdr:spPr bwMode="auto">
        <a:xfrm>
          <a:off x="7342094" y="576878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220</xdr:row>
      <xdr:rowOff>390525</xdr:rowOff>
    </xdr:from>
    <xdr:ext cx="304800" cy="304800"/>
    <xdr:sp macro="" textlink="">
      <xdr:nvSpPr>
        <xdr:cNvPr id="229" name="AutoShape 5" descr="Álcool Étilico Hidratado 70° 1L TUPI">
          <a:extLst>
            <a:ext uri="{FF2B5EF4-FFF2-40B4-BE49-F238E27FC236}">
              <a16:creationId xmlns:a16="http://schemas.microsoft.com/office/drawing/2014/main" id="{AD3BF900-35B1-4785-B3D1-3B49F3D89902}"/>
            </a:ext>
          </a:extLst>
        </xdr:cNvPr>
        <xdr:cNvSpPr>
          <a:spLocks noChangeAspect="1" noChangeArrowheads="1"/>
        </xdr:cNvSpPr>
      </xdr:nvSpPr>
      <xdr:spPr bwMode="auto">
        <a:xfrm>
          <a:off x="7342094" y="576878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221</xdr:row>
      <xdr:rowOff>390525</xdr:rowOff>
    </xdr:from>
    <xdr:ext cx="304800" cy="304800"/>
    <xdr:sp macro="" textlink="">
      <xdr:nvSpPr>
        <xdr:cNvPr id="230" name="AutoShape 5" descr="Álcool Étilico Hidratado 70° 1L TUPI">
          <a:extLst>
            <a:ext uri="{FF2B5EF4-FFF2-40B4-BE49-F238E27FC236}">
              <a16:creationId xmlns:a16="http://schemas.microsoft.com/office/drawing/2014/main" id="{6AF1F57A-880A-469A-A8CB-1A6AA553A6DA}"/>
            </a:ext>
          </a:extLst>
        </xdr:cNvPr>
        <xdr:cNvSpPr>
          <a:spLocks noChangeAspect="1" noChangeArrowheads="1"/>
        </xdr:cNvSpPr>
      </xdr:nvSpPr>
      <xdr:spPr bwMode="auto">
        <a:xfrm>
          <a:off x="7342094" y="579641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220</xdr:row>
      <xdr:rowOff>390525</xdr:rowOff>
    </xdr:from>
    <xdr:ext cx="304800" cy="304800"/>
    <xdr:sp macro="" textlink="">
      <xdr:nvSpPr>
        <xdr:cNvPr id="231" name="AutoShape 5" descr="Álcool Étilico Hidratado 70° 1L TUPI">
          <a:extLst>
            <a:ext uri="{FF2B5EF4-FFF2-40B4-BE49-F238E27FC236}">
              <a16:creationId xmlns:a16="http://schemas.microsoft.com/office/drawing/2014/main" id="{89604757-02ED-4C02-91B2-A872B75F1003}"/>
            </a:ext>
          </a:extLst>
        </xdr:cNvPr>
        <xdr:cNvSpPr>
          <a:spLocks noChangeAspect="1" noChangeArrowheads="1"/>
        </xdr:cNvSpPr>
      </xdr:nvSpPr>
      <xdr:spPr bwMode="auto">
        <a:xfrm>
          <a:off x="7342094" y="576878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221</xdr:row>
      <xdr:rowOff>0</xdr:rowOff>
    </xdr:from>
    <xdr:ext cx="304800" cy="304800"/>
    <xdr:sp macro="" textlink="">
      <xdr:nvSpPr>
        <xdr:cNvPr id="232" name="AutoShape 5" descr="Álcool Étilico Hidratado 70° 1L TUPI">
          <a:extLst>
            <a:ext uri="{FF2B5EF4-FFF2-40B4-BE49-F238E27FC236}">
              <a16:creationId xmlns:a16="http://schemas.microsoft.com/office/drawing/2014/main" id="{C0F9B686-CF88-4CD1-8874-9499743A8F63}"/>
            </a:ext>
          </a:extLst>
        </xdr:cNvPr>
        <xdr:cNvSpPr>
          <a:spLocks noChangeAspect="1" noChangeArrowheads="1"/>
        </xdr:cNvSpPr>
      </xdr:nvSpPr>
      <xdr:spPr bwMode="auto">
        <a:xfrm>
          <a:off x="7342094" y="576878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221</xdr:row>
      <xdr:rowOff>390525</xdr:rowOff>
    </xdr:from>
    <xdr:ext cx="304800" cy="304800"/>
    <xdr:sp macro="" textlink="">
      <xdr:nvSpPr>
        <xdr:cNvPr id="233" name="AutoShape 5" descr="Álcool Étilico Hidratado 70° 1L TUPI">
          <a:extLst>
            <a:ext uri="{FF2B5EF4-FFF2-40B4-BE49-F238E27FC236}">
              <a16:creationId xmlns:a16="http://schemas.microsoft.com/office/drawing/2014/main" id="{5F09B797-FB9C-4128-83CD-282DEC508703}"/>
            </a:ext>
          </a:extLst>
        </xdr:cNvPr>
        <xdr:cNvSpPr>
          <a:spLocks noChangeAspect="1" noChangeArrowheads="1"/>
        </xdr:cNvSpPr>
      </xdr:nvSpPr>
      <xdr:spPr bwMode="auto">
        <a:xfrm>
          <a:off x="7342094" y="5796410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222</xdr:row>
      <xdr:rowOff>0</xdr:rowOff>
    </xdr:from>
    <xdr:ext cx="304800" cy="304800"/>
    <xdr:sp macro="" textlink="">
      <xdr:nvSpPr>
        <xdr:cNvPr id="234" name="AutoShape 5" descr="Álcool Étilico Hidratado 70° 1L TUPI">
          <a:extLst>
            <a:ext uri="{FF2B5EF4-FFF2-40B4-BE49-F238E27FC236}">
              <a16:creationId xmlns:a16="http://schemas.microsoft.com/office/drawing/2014/main" id="{2022F226-9BAD-491C-9595-AADEA166B4BE}"/>
            </a:ext>
          </a:extLst>
        </xdr:cNvPr>
        <xdr:cNvSpPr>
          <a:spLocks noChangeAspect="1" noChangeArrowheads="1"/>
        </xdr:cNvSpPr>
      </xdr:nvSpPr>
      <xdr:spPr bwMode="auto">
        <a:xfrm>
          <a:off x="7342094" y="57968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226</xdr:row>
      <xdr:rowOff>390525</xdr:rowOff>
    </xdr:from>
    <xdr:ext cx="304800" cy="304800"/>
    <xdr:sp macro="" textlink="">
      <xdr:nvSpPr>
        <xdr:cNvPr id="235" name="AutoShape 5" descr="Álcool Étilico Hidratado 70° 1L TUPI">
          <a:extLst>
            <a:ext uri="{FF2B5EF4-FFF2-40B4-BE49-F238E27FC236}">
              <a16:creationId xmlns:a16="http://schemas.microsoft.com/office/drawing/2014/main" id="{4E829E23-090E-46AF-AA4C-5A26EAA28919}"/>
            </a:ext>
          </a:extLst>
        </xdr:cNvPr>
        <xdr:cNvSpPr>
          <a:spLocks noChangeAspect="1" noChangeArrowheads="1"/>
        </xdr:cNvSpPr>
      </xdr:nvSpPr>
      <xdr:spPr bwMode="auto">
        <a:xfrm>
          <a:off x="7342094" y="603324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228</xdr:row>
      <xdr:rowOff>390525</xdr:rowOff>
    </xdr:from>
    <xdr:ext cx="304800" cy="304800"/>
    <xdr:sp macro="" textlink="">
      <xdr:nvSpPr>
        <xdr:cNvPr id="236" name="AutoShape 5" descr="Álcool Étilico Hidratado 70° 1L TUPI">
          <a:extLst>
            <a:ext uri="{FF2B5EF4-FFF2-40B4-BE49-F238E27FC236}">
              <a16:creationId xmlns:a16="http://schemas.microsoft.com/office/drawing/2014/main" id="{461ED7D0-7D66-4964-8C61-C03881D7566D}"/>
            </a:ext>
          </a:extLst>
        </xdr:cNvPr>
        <xdr:cNvSpPr>
          <a:spLocks noChangeAspect="1" noChangeArrowheads="1"/>
        </xdr:cNvSpPr>
      </xdr:nvSpPr>
      <xdr:spPr bwMode="auto">
        <a:xfrm>
          <a:off x="7342094" y="603324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229</xdr:row>
      <xdr:rowOff>390525</xdr:rowOff>
    </xdr:from>
    <xdr:ext cx="304800" cy="304800"/>
    <xdr:sp macro="" textlink="">
      <xdr:nvSpPr>
        <xdr:cNvPr id="237" name="AutoShape 5" descr="Álcool Étilico Hidratado 70° 1L TUPI">
          <a:extLst>
            <a:ext uri="{FF2B5EF4-FFF2-40B4-BE49-F238E27FC236}">
              <a16:creationId xmlns:a16="http://schemas.microsoft.com/office/drawing/2014/main" id="{9A3301AB-F0EF-4143-A920-0C5DF1EEBA17}"/>
            </a:ext>
          </a:extLst>
        </xdr:cNvPr>
        <xdr:cNvSpPr>
          <a:spLocks noChangeAspect="1" noChangeArrowheads="1"/>
        </xdr:cNvSpPr>
      </xdr:nvSpPr>
      <xdr:spPr bwMode="auto">
        <a:xfrm>
          <a:off x="7342094" y="6060869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228</xdr:row>
      <xdr:rowOff>390525</xdr:rowOff>
    </xdr:from>
    <xdr:ext cx="304800" cy="304800"/>
    <xdr:sp macro="" textlink="">
      <xdr:nvSpPr>
        <xdr:cNvPr id="238" name="AutoShape 5" descr="Álcool Étilico Hidratado 70° 1L TUPI">
          <a:extLst>
            <a:ext uri="{FF2B5EF4-FFF2-40B4-BE49-F238E27FC236}">
              <a16:creationId xmlns:a16="http://schemas.microsoft.com/office/drawing/2014/main" id="{30044388-67B5-4B93-8A29-0E2D6BF81E26}"/>
            </a:ext>
          </a:extLst>
        </xdr:cNvPr>
        <xdr:cNvSpPr>
          <a:spLocks noChangeAspect="1" noChangeArrowheads="1"/>
        </xdr:cNvSpPr>
      </xdr:nvSpPr>
      <xdr:spPr bwMode="auto">
        <a:xfrm>
          <a:off x="7342094" y="603324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229</xdr:row>
      <xdr:rowOff>0</xdr:rowOff>
    </xdr:from>
    <xdr:ext cx="304800" cy="304800"/>
    <xdr:sp macro="" textlink="">
      <xdr:nvSpPr>
        <xdr:cNvPr id="239" name="AutoShape 5" descr="Álcool Étilico Hidratado 70° 1L TUPI">
          <a:extLst>
            <a:ext uri="{FF2B5EF4-FFF2-40B4-BE49-F238E27FC236}">
              <a16:creationId xmlns:a16="http://schemas.microsoft.com/office/drawing/2014/main" id="{4CF1DD56-2D9F-4C33-A56F-07A8CF6B9CDF}"/>
            </a:ext>
          </a:extLst>
        </xdr:cNvPr>
        <xdr:cNvSpPr>
          <a:spLocks noChangeAspect="1" noChangeArrowheads="1"/>
        </xdr:cNvSpPr>
      </xdr:nvSpPr>
      <xdr:spPr bwMode="auto">
        <a:xfrm>
          <a:off x="7342094" y="6033247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229</xdr:row>
      <xdr:rowOff>390525</xdr:rowOff>
    </xdr:from>
    <xdr:ext cx="304800" cy="304800"/>
    <xdr:sp macro="" textlink="">
      <xdr:nvSpPr>
        <xdr:cNvPr id="240" name="AutoShape 5" descr="Álcool Étilico Hidratado 70° 1L TUPI">
          <a:extLst>
            <a:ext uri="{FF2B5EF4-FFF2-40B4-BE49-F238E27FC236}">
              <a16:creationId xmlns:a16="http://schemas.microsoft.com/office/drawing/2014/main" id="{DDF8BE3C-8903-44E0-BF77-59A50A0713A9}"/>
            </a:ext>
          </a:extLst>
        </xdr:cNvPr>
        <xdr:cNvSpPr>
          <a:spLocks noChangeAspect="1" noChangeArrowheads="1"/>
        </xdr:cNvSpPr>
      </xdr:nvSpPr>
      <xdr:spPr bwMode="auto">
        <a:xfrm>
          <a:off x="7342094" y="6060869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230</xdr:row>
      <xdr:rowOff>0</xdr:rowOff>
    </xdr:from>
    <xdr:ext cx="304800" cy="304800"/>
    <xdr:sp macro="" textlink="">
      <xdr:nvSpPr>
        <xdr:cNvPr id="241" name="AutoShape 5" descr="Álcool Étilico Hidratado 70° 1L TUPI">
          <a:extLst>
            <a:ext uri="{FF2B5EF4-FFF2-40B4-BE49-F238E27FC236}">
              <a16:creationId xmlns:a16="http://schemas.microsoft.com/office/drawing/2014/main" id="{6860C90A-8E7F-41EE-AAFC-4D94CBE1DF80}"/>
            </a:ext>
          </a:extLst>
        </xdr:cNvPr>
        <xdr:cNvSpPr>
          <a:spLocks noChangeAspect="1" noChangeArrowheads="1"/>
        </xdr:cNvSpPr>
      </xdr:nvSpPr>
      <xdr:spPr bwMode="auto">
        <a:xfrm>
          <a:off x="7342094" y="6061261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235</xdr:row>
      <xdr:rowOff>390525</xdr:rowOff>
    </xdr:from>
    <xdr:ext cx="304800" cy="304800"/>
    <xdr:sp macro="" textlink="">
      <xdr:nvSpPr>
        <xdr:cNvPr id="242" name="AutoShape 5" descr="Álcool Étilico Hidratado 70° 1L TUPI">
          <a:extLst>
            <a:ext uri="{FF2B5EF4-FFF2-40B4-BE49-F238E27FC236}">
              <a16:creationId xmlns:a16="http://schemas.microsoft.com/office/drawing/2014/main" id="{0640F927-50F4-4C32-8F8C-BB604DEC2D5B}"/>
            </a:ext>
          </a:extLst>
        </xdr:cNvPr>
        <xdr:cNvSpPr>
          <a:spLocks noChangeAspect="1" noChangeArrowheads="1"/>
        </xdr:cNvSpPr>
      </xdr:nvSpPr>
      <xdr:spPr bwMode="auto">
        <a:xfrm>
          <a:off x="7342094" y="6305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236</xdr:row>
      <xdr:rowOff>390525</xdr:rowOff>
    </xdr:from>
    <xdr:ext cx="304800" cy="304800"/>
    <xdr:sp macro="" textlink="">
      <xdr:nvSpPr>
        <xdr:cNvPr id="243" name="AutoShape 5" descr="Álcool Étilico Hidratado 70° 1L TUPI">
          <a:extLst>
            <a:ext uri="{FF2B5EF4-FFF2-40B4-BE49-F238E27FC236}">
              <a16:creationId xmlns:a16="http://schemas.microsoft.com/office/drawing/2014/main" id="{7131CCFE-6A67-4EEE-AE7A-01EFA2FF3963}"/>
            </a:ext>
          </a:extLst>
        </xdr:cNvPr>
        <xdr:cNvSpPr>
          <a:spLocks noChangeAspect="1" noChangeArrowheads="1"/>
        </xdr:cNvSpPr>
      </xdr:nvSpPr>
      <xdr:spPr bwMode="auto">
        <a:xfrm>
          <a:off x="7342094" y="6333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235</xdr:row>
      <xdr:rowOff>390525</xdr:rowOff>
    </xdr:from>
    <xdr:ext cx="304800" cy="304800"/>
    <xdr:sp macro="" textlink="">
      <xdr:nvSpPr>
        <xdr:cNvPr id="244" name="AutoShape 5" descr="Álcool Étilico Hidratado 70° 1L TUPI">
          <a:extLst>
            <a:ext uri="{FF2B5EF4-FFF2-40B4-BE49-F238E27FC236}">
              <a16:creationId xmlns:a16="http://schemas.microsoft.com/office/drawing/2014/main" id="{5187D250-2BFC-4256-9F6D-925241BE3470}"/>
            </a:ext>
          </a:extLst>
        </xdr:cNvPr>
        <xdr:cNvSpPr>
          <a:spLocks noChangeAspect="1" noChangeArrowheads="1"/>
        </xdr:cNvSpPr>
      </xdr:nvSpPr>
      <xdr:spPr bwMode="auto">
        <a:xfrm>
          <a:off x="7342094" y="6305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236</xdr:row>
      <xdr:rowOff>0</xdr:rowOff>
    </xdr:from>
    <xdr:ext cx="304800" cy="304800"/>
    <xdr:sp macro="" textlink="">
      <xdr:nvSpPr>
        <xdr:cNvPr id="245" name="AutoShape 5" descr="Álcool Étilico Hidratado 70° 1L TUPI">
          <a:extLst>
            <a:ext uri="{FF2B5EF4-FFF2-40B4-BE49-F238E27FC236}">
              <a16:creationId xmlns:a16="http://schemas.microsoft.com/office/drawing/2014/main" id="{40179941-16B0-40B7-9E50-1BF585EB42AB}"/>
            </a:ext>
          </a:extLst>
        </xdr:cNvPr>
        <xdr:cNvSpPr>
          <a:spLocks noChangeAspect="1" noChangeArrowheads="1"/>
        </xdr:cNvSpPr>
      </xdr:nvSpPr>
      <xdr:spPr bwMode="auto">
        <a:xfrm>
          <a:off x="7342094" y="6305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236</xdr:row>
      <xdr:rowOff>390525</xdr:rowOff>
    </xdr:from>
    <xdr:ext cx="304800" cy="304800"/>
    <xdr:sp macro="" textlink="">
      <xdr:nvSpPr>
        <xdr:cNvPr id="246" name="AutoShape 5" descr="Álcool Étilico Hidratado 70° 1L TUPI">
          <a:extLst>
            <a:ext uri="{FF2B5EF4-FFF2-40B4-BE49-F238E27FC236}">
              <a16:creationId xmlns:a16="http://schemas.microsoft.com/office/drawing/2014/main" id="{1D431E3B-46BE-4645-8BCF-3A773825CC74}"/>
            </a:ext>
          </a:extLst>
        </xdr:cNvPr>
        <xdr:cNvSpPr>
          <a:spLocks noChangeAspect="1" noChangeArrowheads="1"/>
        </xdr:cNvSpPr>
      </xdr:nvSpPr>
      <xdr:spPr bwMode="auto">
        <a:xfrm>
          <a:off x="7342094" y="6333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237</xdr:row>
      <xdr:rowOff>0</xdr:rowOff>
    </xdr:from>
    <xdr:ext cx="304800" cy="304800"/>
    <xdr:sp macro="" textlink="">
      <xdr:nvSpPr>
        <xdr:cNvPr id="247" name="AutoShape 5" descr="Álcool Étilico Hidratado 70° 1L TUPI">
          <a:extLst>
            <a:ext uri="{FF2B5EF4-FFF2-40B4-BE49-F238E27FC236}">
              <a16:creationId xmlns:a16="http://schemas.microsoft.com/office/drawing/2014/main" id="{018393AB-5817-45D8-BF58-B70694273125}"/>
            </a:ext>
          </a:extLst>
        </xdr:cNvPr>
        <xdr:cNvSpPr>
          <a:spLocks noChangeAspect="1" noChangeArrowheads="1"/>
        </xdr:cNvSpPr>
      </xdr:nvSpPr>
      <xdr:spPr bwMode="auto">
        <a:xfrm>
          <a:off x="7342094" y="63335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249</xdr:row>
      <xdr:rowOff>390525</xdr:rowOff>
    </xdr:from>
    <xdr:ext cx="304800" cy="304800"/>
    <xdr:sp macro="" textlink="">
      <xdr:nvSpPr>
        <xdr:cNvPr id="248" name="AutoShape 5" descr="Álcool Étilico Hidratado 70° 1L TUPI">
          <a:extLst>
            <a:ext uri="{FF2B5EF4-FFF2-40B4-BE49-F238E27FC236}">
              <a16:creationId xmlns:a16="http://schemas.microsoft.com/office/drawing/2014/main" id="{BF81C4FD-2761-458D-AECC-75F3224868AB}"/>
            </a:ext>
          </a:extLst>
        </xdr:cNvPr>
        <xdr:cNvSpPr>
          <a:spLocks noChangeAspect="1" noChangeArrowheads="1"/>
        </xdr:cNvSpPr>
      </xdr:nvSpPr>
      <xdr:spPr bwMode="auto">
        <a:xfrm>
          <a:off x="7342094" y="65621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390525</xdr:rowOff>
    </xdr:from>
    <xdr:ext cx="304800" cy="304800"/>
    <xdr:sp macro="" textlink="">
      <xdr:nvSpPr>
        <xdr:cNvPr id="249" name="AutoShape 5" descr="Álcool Étilico Hidratado 70° 1L TUPI">
          <a:extLst>
            <a:ext uri="{FF2B5EF4-FFF2-40B4-BE49-F238E27FC236}">
              <a16:creationId xmlns:a16="http://schemas.microsoft.com/office/drawing/2014/main" id="{5755DB72-2797-4108-B428-5716388FD4F4}"/>
            </a:ext>
          </a:extLst>
        </xdr:cNvPr>
        <xdr:cNvSpPr>
          <a:spLocks noChangeAspect="1" noChangeArrowheads="1"/>
        </xdr:cNvSpPr>
      </xdr:nvSpPr>
      <xdr:spPr bwMode="auto">
        <a:xfrm>
          <a:off x="7342094" y="6589787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249</xdr:row>
      <xdr:rowOff>390525</xdr:rowOff>
    </xdr:from>
    <xdr:ext cx="304800" cy="304800"/>
    <xdr:sp macro="" textlink="">
      <xdr:nvSpPr>
        <xdr:cNvPr id="250" name="AutoShape 5" descr="Álcool Étilico Hidratado 70° 1L TUPI">
          <a:extLst>
            <a:ext uri="{FF2B5EF4-FFF2-40B4-BE49-F238E27FC236}">
              <a16:creationId xmlns:a16="http://schemas.microsoft.com/office/drawing/2014/main" id="{873686F4-01EE-4488-9CFF-57AD2CE8791A}"/>
            </a:ext>
          </a:extLst>
        </xdr:cNvPr>
        <xdr:cNvSpPr>
          <a:spLocks noChangeAspect="1" noChangeArrowheads="1"/>
        </xdr:cNvSpPr>
      </xdr:nvSpPr>
      <xdr:spPr bwMode="auto">
        <a:xfrm>
          <a:off x="7342094" y="65621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0</xdr:rowOff>
    </xdr:from>
    <xdr:ext cx="304800" cy="304800"/>
    <xdr:sp macro="" textlink="">
      <xdr:nvSpPr>
        <xdr:cNvPr id="251" name="AutoShape 5" descr="Álcool Étilico Hidratado 70° 1L TUPI">
          <a:extLst>
            <a:ext uri="{FF2B5EF4-FFF2-40B4-BE49-F238E27FC236}">
              <a16:creationId xmlns:a16="http://schemas.microsoft.com/office/drawing/2014/main" id="{4DA71A73-E585-48A5-98EC-20664D811D5E}"/>
            </a:ext>
          </a:extLst>
        </xdr:cNvPr>
        <xdr:cNvSpPr>
          <a:spLocks noChangeAspect="1" noChangeArrowheads="1"/>
        </xdr:cNvSpPr>
      </xdr:nvSpPr>
      <xdr:spPr bwMode="auto">
        <a:xfrm>
          <a:off x="7342094" y="656216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390525</xdr:rowOff>
    </xdr:from>
    <xdr:ext cx="304800" cy="304800"/>
    <xdr:sp macro="" textlink="">
      <xdr:nvSpPr>
        <xdr:cNvPr id="252" name="AutoShape 5" descr="Álcool Étilico Hidratado 70° 1L TUPI">
          <a:extLst>
            <a:ext uri="{FF2B5EF4-FFF2-40B4-BE49-F238E27FC236}">
              <a16:creationId xmlns:a16="http://schemas.microsoft.com/office/drawing/2014/main" id="{0F0FE9DF-6B4E-4293-9622-558B33018447}"/>
            </a:ext>
          </a:extLst>
        </xdr:cNvPr>
        <xdr:cNvSpPr>
          <a:spLocks noChangeAspect="1" noChangeArrowheads="1"/>
        </xdr:cNvSpPr>
      </xdr:nvSpPr>
      <xdr:spPr bwMode="auto">
        <a:xfrm>
          <a:off x="7342094" y="6589787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0</xdr:rowOff>
    </xdr:from>
    <xdr:ext cx="304800" cy="304800"/>
    <xdr:sp macro="" textlink="">
      <xdr:nvSpPr>
        <xdr:cNvPr id="253" name="AutoShape 5" descr="Álcool Étilico Hidratado 70° 1L TUPI">
          <a:extLst>
            <a:ext uri="{FF2B5EF4-FFF2-40B4-BE49-F238E27FC236}">
              <a16:creationId xmlns:a16="http://schemas.microsoft.com/office/drawing/2014/main" id="{343280E7-A4DC-4359-83D1-14A428BED60E}"/>
            </a:ext>
          </a:extLst>
        </xdr:cNvPr>
        <xdr:cNvSpPr>
          <a:spLocks noChangeAspect="1" noChangeArrowheads="1"/>
        </xdr:cNvSpPr>
      </xdr:nvSpPr>
      <xdr:spPr bwMode="auto">
        <a:xfrm>
          <a:off x="7342094" y="659017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390525</xdr:rowOff>
    </xdr:from>
    <xdr:ext cx="304800" cy="304800"/>
    <xdr:sp macro="" textlink="">
      <xdr:nvSpPr>
        <xdr:cNvPr id="254" name="AutoShape 5" descr="Álcool Étilico Hidratado 70° 1L TUPI">
          <a:extLst>
            <a:ext uri="{FF2B5EF4-FFF2-40B4-BE49-F238E27FC236}">
              <a16:creationId xmlns:a16="http://schemas.microsoft.com/office/drawing/2014/main" id="{C294E4FC-0AA7-40D6-8C68-D2D5D1FD0580}"/>
            </a:ext>
          </a:extLst>
        </xdr:cNvPr>
        <xdr:cNvSpPr>
          <a:spLocks noChangeAspect="1" noChangeArrowheads="1"/>
        </xdr:cNvSpPr>
      </xdr:nvSpPr>
      <xdr:spPr bwMode="auto">
        <a:xfrm>
          <a:off x="7342094" y="684791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390525</xdr:rowOff>
    </xdr:from>
    <xdr:ext cx="304800" cy="304800"/>
    <xdr:sp macro="" textlink="">
      <xdr:nvSpPr>
        <xdr:cNvPr id="255" name="AutoShape 5" descr="Álcool Étilico Hidratado 70° 1L TUPI">
          <a:extLst>
            <a:ext uri="{FF2B5EF4-FFF2-40B4-BE49-F238E27FC236}">
              <a16:creationId xmlns:a16="http://schemas.microsoft.com/office/drawing/2014/main" id="{C6C572D9-AD91-49F2-AB17-0F79AA09E58D}"/>
            </a:ext>
          </a:extLst>
        </xdr:cNvPr>
        <xdr:cNvSpPr>
          <a:spLocks noChangeAspect="1" noChangeArrowheads="1"/>
        </xdr:cNvSpPr>
      </xdr:nvSpPr>
      <xdr:spPr bwMode="auto">
        <a:xfrm>
          <a:off x="7342094" y="6875537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390525</xdr:rowOff>
    </xdr:from>
    <xdr:ext cx="304800" cy="304800"/>
    <xdr:sp macro="" textlink="">
      <xdr:nvSpPr>
        <xdr:cNvPr id="256" name="AutoShape 5" descr="Álcool Étilico Hidratado 70° 1L TUPI">
          <a:extLst>
            <a:ext uri="{FF2B5EF4-FFF2-40B4-BE49-F238E27FC236}">
              <a16:creationId xmlns:a16="http://schemas.microsoft.com/office/drawing/2014/main" id="{C29B3F9F-9C1A-4463-B34C-823F98D8C7D7}"/>
            </a:ext>
          </a:extLst>
        </xdr:cNvPr>
        <xdr:cNvSpPr>
          <a:spLocks noChangeAspect="1" noChangeArrowheads="1"/>
        </xdr:cNvSpPr>
      </xdr:nvSpPr>
      <xdr:spPr bwMode="auto">
        <a:xfrm>
          <a:off x="7342094" y="684791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0</xdr:rowOff>
    </xdr:from>
    <xdr:ext cx="304800" cy="304800"/>
    <xdr:sp macro="" textlink="">
      <xdr:nvSpPr>
        <xdr:cNvPr id="257" name="AutoShape 5" descr="Álcool Étilico Hidratado 70° 1L TUPI">
          <a:extLst>
            <a:ext uri="{FF2B5EF4-FFF2-40B4-BE49-F238E27FC236}">
              <a16:creationId xmlns:a16="http://schemas.microsoft.com/office/drawing/2014/main" id="{B9CEED63-4103-4F7E-A5CC-DB6D4BB31D5F}"/>
            </a:ext>
          </a:extLst>
        </xdr:cNvPr>
        <xdr:cNvSpPr>
          <a:spLocks noChangeAspect="1" noChangeArrowheads="1"/>
        </xdr:cNvSpPr>
      </xdr:nvSpPr>
      <xdr:spPr bwMode="auto">
        <a:xfrm>
          <a:off x="7342094" y="6847914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390525</xdr:rowOff>
    </xdr:from>
    <xdr:ext cx="304800" cy="304800"/>
    <xdr:sp macro="" textlink="">
      <xdr:nvSpPr>
        <xdr:cNvPr id="258" name="AutoShape 5" descr="Álcool Étilico Hidratado 70° 1L TUPI">
          <a:extLst>
            <a:ext uri="{FF2B5EF4-FFF2-40B4-BE49-F238E27FC236}">
              <a16:creationId xmlns:a16="http://schemas.microsoft.com/office/drawing/2014/main" id="{05A99556-2978-4557-952E-76E1DFCE1822}"/>
            </a:ext>
          </a:extLst>
        </xdr:cNvPr>
        <xdr:cNvSpPr>
          <a:spLocks noChangeAspect="1" noChangeArrowheads="1"/>
        </xdr:cNvSpPr>
      </xdr:nvSpPr>
      <xdr:spPr bwMode="auto">
        <a:xfrm>
          <a:off x="7342094" y="6875537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248</xdr:row>
      <xdr:rowOff>0</xdr:rowOff>
    </xdr:from>
    <xdr:ext cx="304800" cy="304800"/>
    <xdr:sp macro="" textlink="">
      <xdr:nvSpPr>
        <xdr:cNvPr id="259" name="AutoShape 5" descr="Álcool Étilico Hidratado 70° 1L TUPI">
          <a:extLst>
            <a:ext uri="{FF2B5EF4-FFF2-40B4-BE49-F238E27FC236}">
              <a16:creationId xmlns:a16="http://schemas.microsoft.com/office/drawing/2014/main" id="{D9DD7F9D-A7B4-431B-8753-6FF53FE676A5}"/>
            </a:ext>
          </a:extLst>
        </xdr:cNvPr>
        <xdr:cNvSpPr>
          <a:spLocks noChangeAspect="1" noChangeArrowheads="1"/>
        </xdr:cNvSpPr>
      </xdr:nvSpPr>
      <xdr:spPr bwMode="auto">
        <a:xfrm>
          <a:off x="7342094" y="687592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255</xdr:row>
      <xdr:rowOff>0</xdr:rowOff>
    </xdr:from>
    <xdr:ext cx="304800" cy="304800"/>
    <xdr:sp macro="" textlink="">
      <xdr:nvSpPr>
        <xdr:cNvPr id="260" name="AutoShape 5" descr="Álcool Étilico Hidratado 70° 1L TUPI">
          <a:extLst>
            <a:ext uri="{FF2B5EF4-FFF2-40B4-BE49-F238E27FC236}">
              <a16:creationId xmlns:a16="http://schemas.microsoft.com/office/drawing/2014/main" id="{282557CC-D32C-404D-99D7-F78E980925D0}"/>
            </a:ext>
          </a:extLst>
        </xdr:cNvPr>
        <xdr:cNvSpPr>
          <a:spLocks noChangeAspect="1" noChangeArrowheads="1"/>
        </xdr:cNvSpPr>
      </xdr:nvSpPr>
      <xdr:spPr bwMode="auto">
        <a:xfrm>
          <a:off x="7342094" y="695437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226</xdr:row>
      <xdr:rowOff>390525</xdr:rowOff>
    </xdr:from>
    <xdr:ext cx="304800" cy="304800"/>
    <xdr:sp macro="" textlink="">
      <xdr:nvSpPr>
        <xdr:cNvPr id="289" name="AutoShape 5" descr="Álcool Étilico Hidratado 70° 1L TUPI">
          <a:extLst>
            <a:ext uri="{FF2B5EF4-FFF2-40B4-BE49-F238E27FC236}">
              <a16:creationId xmlns:a16="http://schemas.microsoft.com/office/drawing/2014/main" id="{1F592EB5-F2E6-40AB-BC25-6F69A9D763E5}"/>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228</xdr:row>
      <xdr:rowOff>390525</xdr:rowOff>
    </xdr:from>
    <xdr:ext cx="304800" cy="304800"/>
    <xdr:sp macro="" textlink="">
      <xdr:nvSpPr>
        <xdr:cNvPr id="290" name="AutoShape 5" descr="Álcool Étilico Hidratado 70° 1L TUPI">
          <a:extLst>
            <a:ext uri="{FF2B5EF4-FFF2-40B4-BE49-F238E27FC236}">
              <a16:creationId xmlns:a16="http://schemas.microsoft.com/office/drawing/2014/main" id="{56739E70-F296-4427-BBE8-95194E69E5F7}"/>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229</xdr:row>
      <xdr:rowOff>390525</xdr:rowOff>
    </xdr:from>
    <xdr:ext cx="304800" cy="304800"/>
    <xdr:sp macro="" textlink="">
      <xdr:nvSpPr>
        <xdr:cNvPr id="291" name="AutoShape 5" descr="Álcool Étilico Hidratado 70° 1L TUPI">
          <a:extLst>
            <a:ext uri="{FF2B5EF4-FFF2-40B4-BE49-F238E27FC236}">
              <a16:creationId xmlns:a16="http://schemas.microsoft.com/office/drawing/2014/main" id="{6E4C2548-0353-4208-94F1-B4B95BA4B3CE}"/>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228</xdr:row>
      <xdr:rowOff>390525</xdr:rowOff>
    </xdr:from>
    <xdr:ext cx="304800" cy="304800"/>
    <xdr:sp macro="" textlink="">
      <xdr:nvSpPr>
        <xdr:cNvPr id="292" name="AutoShape 5" descr="Álcool Étilico Hidratado 70° 1L TUPI">
          <a:extLst>
            <a:ext uri="{FF2B5EF4-FFF2-40B4-BE49-F238E27FC236}">
              <a16:creationId xmlns:a16="http://schemas.microsoft.com/office/drawing/2014/main" id="{950B61EF-90FF-43DC-913D-F5F3D646B035}"/>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229</xdr:row>
      <xdr:rowOff>0</xdr:rowOff>
    </xdr:from>
    <xdr:ext cx="304800" cy="304800"/>
    <xdr:sp macro="" textlink="">
      <xdr:nvSpPr>
        <xdr:cNvPr id="293" name="AutoShape 5" descr="Álcool Étilico Hidratado 70° 1L TUPI">
          <a:extLst>
            <a:ext uri="{FF2B5EF4-FFF2-40B4-BE49-F238E27FC236}">
              <a16:creationId xmlns:a16="http://schemas.microsoft.com/office/drawing/2014/main" id="{0E177E6C-2249-4E56-8C3F-14CA42239861}"/>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229</xdr:row>
      <xdr:rowOff>390525</xdr:rowOff>
    </xdr:from>
    <xdr:ext cx="304800" cy="304800"/>
    <xdr:sp macro="" textlink="">
      <xdr:nvSpPr>
        <xdr:cNvPr id="294" name="AutoShape 5" descr="Álcool Étilico Hidratado 70° 1L TUPI">
          <a:extLst>
            <a:ext uri="{FF2B5EF4-FFF2-40B4-BE49-F238E27FC236}">
              <a16:creationId xmlns:a16="http://schemas.microsoft.com/office/drawing/2014/main" id="{C6C89547-E869-42CE-900B-6366317CD23C}"/>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230</xdr:row>
      <xdr:rowOff>0</xdr:rowOff>
    </xdr:from>
    <xdr:ext cx="304800" cy="304800"/>
    <xdr:sp macro="" textlink="">
      <xdr:nvSpPr>
        <xdr:cNvPr id="295" name="AutoShape 5" descr="Álcool Étilico Hidratado 70° 1L TUPI">
          <a:extLst>
            <a:ext uri="{FF2B5EF4-FFF2-40B4-BE49-F238E27FC236}">
              <a16:creationId xmlns:a16="http://schemas.microsoft.com/office/drawing/2014/main" id="{6C723948-12C4-4293-868F-3085D747711A}"/>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233</xdr:row>
      <xdr:rowOff>390525</xdr:rowOff>
    </xdr:from>
    <xdr:ext cx="304800" cy="304800"/>
    <xdr:sp macro="" textlink="">
      <xdr:nvSpPr>
        <xdr:cNvPr id="296" name="AutoShape 5" descr="Álcool Étilico Hidratado 70° 1L TUPI">
          <a:extLst>
            <a:ext uri="{FF2B5EF4-FFF2-40B4-BE49-F238E27FC236}">
              <a16:creationId xmlns:a16="http://schemas.microsoft.com/office/drawing/2014/main" id="{7C94D9A3-6FCD-4914-8D28-95826156FDF7}"/>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235</xdr:row>
      <xdr:rowOff>390525</xdr:rowOff>
    </xdr:from>
    <xdr:ext cx="304800" cy="304800"/>
    <xdr:sp macro="" textlink="">
      <xdr:nvSpPr>
        <xdr:cNvPr id="297" name="AutoShape 5" descr="Álcool Étilico Hidratado 70° 1L TUPI">
          <a:extLst>
            <a:ext uri="{FF2B5EF4-FFF2-40B4-BE49-F238E27FC236}">
              <a16:creationId xmlns:a16="http://schemas.microsoft.com/office/drawing/2014/main" id="{7CFBFA04-A33B-474E-8A12-C5C263B2A9ED}"/>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236</xdr:row>
      <xdr:rowOff>390525</xdr:rowOff>
    </xdr:from>
    <xdr:ext cx="304800" cy="304800"/>
    <xdr:sp macro="" textlink="">
      <xdr:nvSpPr>
        <xdr:cNvPr id="298" name="AutoShape 5" descr="Álcool Étilico Hidratado 70° 1L TUPI">
          <a:extLst>
            <a:ext uri="{FF2B5EF4-FFF2-40B4-BE49-F238E27FC236}">
              <a16:creationId xmlns:a16="http://schemas.microsoft.com/office/drawing/2014/main" id="{7BEF40E7-AD59-462F-91AD-0AFDA9CB8D8C}"/>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235</xdr:row>
      <xdr:rowOff>390525</xdr:rowOff>
    </xdr:from>
    <xdr:ext cx="304800" cy="304800"/>
    <xdr:sp macro="" textlink="">
      <xdr:nvSpPr>
        <xdr:cNvPr id="299" name="AutoShape 5" descr="Álcool Étilico Hidratado 70° 1L TUPI">
          <a:extLst>
            <a:ext uri="{FF2B5EF4-FFF2-40B4-BE49-F238E27FC236}">
              <a16:creationId xmlns:a16="http://schemas.microsoft.com/office/drawing/2014/main" id="{30D745EE-550D-4000-AEB3-100693816D84}"/>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236</xdr:row>
      <xdr:rowOff>0</xdr:rowOff>
    </xdr:from>
    <xdr:ext cx="304800" cy="304800"/>
    <xdr:sp macro="" textlink="">
      <xdr:nvSpPr>
        <xdr:cNvPr id="300" name="AutoShape 5" descr="Álcool Étilico Hidratado 70° 1L TUPI">
          <a:extLst>
            <a:ext uri="{FF2B5EF4-FFF2-40B4-BE49-F238E27FC236}">
              <a16:creationId xmlns:a16="http://schemas.microsoft.com/office/drawing/2014/main" id="{7AC59C8E-7783-488F-8818-44EB6422D3E8}"/>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236</xdr:row>
      <xdr:rowOff>390525</xdr:rowOff>
    </xdr:from>
    <xdr:ext cx="304800" cy="304800"/>
    <xdr:sp macro="" textlink="">
      <xdr:nvSpPr>
        <xdr:cNvPr id="301" name="AutoShape 5" descr="Álcool Étilico Hidratado 70° 1L TUPI">
          <a:extLst>
            <a:ext uri="{FF2B5EF4-FFF2-40B4-BE49-F238E27FC236}">
              <a16:creationId xmlns:a16="http://schemas.microsoft.com/office/drawing/2014/main" id="{DCD76CEA-B89A-4A78-974A-1701FAD7F465}"/>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237</xdr:row>
      <xdr:rowOff>0</xdr:rowOff>
    </xdr:from>
    <xdr:ext cx="304800" cy="304800"/>
    <xdr:sp macro="" textlink="">
      <xdr:nvSpPr>
        <xdr:cNvPr id="302" name="AutoShape 5" descr="Álcool Étilico Hidratado 70° 1L TUPI">
          <a:extLst>
            <a:ext uri="{FF2B5EF4-FFF2-40B4-BE49-F238E27FC236}">
              <a16:creationId xmlns:a16="http://schemas.microsoft.com/office/drawing/2014/main" id="{E17D8891-1874-4CAC-BCF5-EC7F7E3A6C12}"/>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249</xdr:row>
      <xdr:rowOff>0</xdr:rowOff>
    </xdr:from>
    <xdr:ext cx="304800" cy="304800"/>
    <xdr:sp macro="" textlink="">
      <xdr:nvSpPr>
        <xdr:cNvPr id="303" name="AutoShape 5" descr="Álcool Étilico Hidratado 70° 1L TUPI">
          <a:extLst>
            <a:ext uri="{FF2B5EF4-FFF2-40B4-BE49-F238E27FC236}">
              <a16:creationId xmlns:a16="http://schemas.microsoft.com/office/drawing/2014/main" id="{676C1BEF-E9E1-4AB6-85EB-87E40DB38849}"/>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390525</xdr:rowOff>
    </xdr:from>
    <xdr:ext cx="304800" cy="304800"/>
    <xdr:sp macro="" textlink="">
      <xdr:nvSpPr>
        <xdr:cNvPr id="304" name="AutoShape 5" descr="Álcool Étilico Hidratado 70° 1L TUPI">
          <a:extLst>
            <a:ext uri="{FF2B5EF4-FFF2-40B4-BE49-F238E27FC236}">
              <a16:creationId xmlns:a16="http://schemas.microsoft.com/office/drawing/2014/main" id="{705AAE63-0A41-468B-AEF6-E40A4E81E4BE}"/>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390525</xdr:rowOff>
    </xdr:from>
    <xdr:ext cx="304800" cy="304800"/>
    <xdr:sp macro="" textlink="">
      <xdr:nvSpPr>
        <xdr:cNvPr id="305" name="AutoShape 5" descr="Álcool Étilico Hidratado 70° 1L TUPI">
          <a:extLst>
            <a:ext uri="{FF2B5EF4-FFF2-40B4-BE49-F238E27FC236}">
              <a16:creationId xmlns:a16="http://schemas.microsoft.com/office/drawing/2014/main" id="{53BC912E-D135-4BBD-9DB9-A42F75569DA6}"/>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250</xdr:row>
      <xdr:rowOff>390525</xdr:rowOff>
    </xdr:from>
    <xdr:ext cx="304800" cy="304800"/>
    <xdr:sp macro="" textlink="">
      <xdr:nvSpPr>
        <xdr:cNvPr id="306" name="AutoShape 5" descr="Álcool Étilico Hidratado 70° 1L TUPI">
          <a:extLst>
            <a:ext uri="{FF2B5EF4-FFF2-40B4-BE49-F238E27FC236}">
              <a16:creationId xmlns:a16="http://schemas.microsoft.com/office/drawing/2014/main" id="{C3644F82-8F35-417E-B4E0-3CA6A72BCA6B}"/>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0</xdr:rowOff>
    </xdr:from>
    <xdr:ext cx="304800" cy="304800"/>
    <xdr:sp macro="" textlink="">
      <xdr:nvSpPr>
        <xdr:cNvPr id="307" name="AutoShape 5" descr="Álcool Étilico Hidratado 70° 1L TUPI">
          <a:extLst>
            <a:ext uri="{FF2B5EF4-FFF2-40B4-BE49-F238E27FC236}">
              <a16:creationId xmlns:a16="http://schemas.microsoft.com/office/drawing/2014/main" id="{3994E779-87C8-4D5F-8917-62044FD2E6C2}"/>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251</xdr:row>
      <xdr:rowOff>390525</xdr:rowOff>
    </xdr:from>
    <xdr:ext cx="304800" cy="304800"/>
    <xdr:sp macro="" textlink="">
      <xdr:nvSpPr>
        <xdr:cNvPr id="308" name="AutoShape 5" descr="Álcool Étilico Hidratado 70° 1L TUPI">
          <a:extLst>
            <a:ext uri="{FF2B5EF4-FFF2-40B4-BE49-F238E27FC236}">
              <a16:creationId xmlns:a16="http://schemas.microsoft.com/office/drawing/2014/main" id="{6343C761-5262-4CE6-A6E8-8C680FF3EBAE}"/>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135705</xdr:colOff>
      <xdr:row>248</xdr:row>
      <xdr:rowOff>246152</xdr:rowOff>
    </xdr:from>
    <xdr:ext cx="304800" cy="304800"/>
    <xdr:sp macro="" textlink="">
      <xdr:nvSpPr>
        <xdr:cNvPr id="309" name="AutoShape 5" descr="Álcool Étilico Hidratado 70° 1L TUPI">
          <a:extLst>
            <a:ext uri="{FF2B5EF4-FFF2-40B4-BE49-F238E27FC236}">
              <a16:creationId xmlns:a16="http://schemas.microsoft.com/office/drawing/2014/main" id="{A1067ECD-0E9D-4B40-AED5-3E8E18FE4143}"/>
            </a:ext>
          </a:extLst>
        </xdr:cNvPr>
        <xdr:cNvSpPr>
          <a:spLocks noChangeAspect="1" noChangeArrowheads="1"/>
        </xdr:cNvSpPr>
      </xdr:nvSpPr>
      <xdr:spPr bwMode="auto">
        <a:xfrm>
          <a:off x="7637980" y="1507090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248</xdr:row>
      <xdr:rowOff>390525</xdr:rowOff>
    </xdr:from>
    <xdr:ext cx="304800" cy="304800"/>
    <xdr:sp macro="" textlink="">
      <xdr:nvSpPr>
        <xdr:cNvPr id="310" name="AutoShape 5" descr="Álcool Étilico Hidratado 70° 1L TUPI">
          <a:extLst>
            <a:ext uri="{FF2B5EF4-FFF2-40B4-BE49-F238E27FC236}">
              <a16:creationId xmlns:a16="http://schemas.microsoft.com/office/drawing/2014/main" id="{4369722C-839D-48B4-8A2C-CBD8C0FC2D5A}"/>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253</xdr:row>
      <xdr:rowOff>390525</xdr:rowOff>
    </xdr:from>
    <xdr:ext cx="304800" cy="304800"/>
    <xdr:sp macro="" textlink="">
      <xdr:nvSpPr>
        <xdr:cNvPr id="311" name="AutoShape 5" descr="Álcool Étilico Hidratado 70° 1L TUPI">
          <a:extLst>
            <a:ext uri="{FF2B5EF4-FFF2-40B4-BE49-F238E27FC236}">
              <a16:creationId xmlns:a16="http://schemas.microsoft.com/office/drawing/2014/main" id="{FEB4E2BE-87AE-4710-BD10-499669C52B4C}"/>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254</xdr:row>
      <xdr:rowOff>390525</xdr:rowOff>
    </xdr:from>
    <xdr:ext cx="304800" cy="304800"/>
    <xdr:sp macro="" textlink="">
      <xdr:nvSpPr>
        <xdr:cNvPr id="312" name="AutoShape 5" descr="Álcool Étilico Hidratado 70° 1L TUPI">
          <a:extLst>
            <a:ext uri="{FF2B5EF4-FFF2-40B4-BE49-F238E27FC236}">
              <a16:creationId xmlns:a16="http://schemas.microsoft.com/office/drawing/2014/main" id="{E8F4C642-79E0-4460-A71A-15FB5D62CCD9}"/>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253</xdr:row>
      <xdr:rowOff>390525</xdr:rowOff>
    </xdr:from>
    <xdr:ext cx="304800" cy="304800"/>
    <xdr:sp macro="" textlink="">
      <xdr:nvSpPr>
        <xdr:cNvPr id="313" name="AutoShape 5" descr="Álcool Étilico Hidratado 70° 1L TUPI">
          <a:extLst>
            <a:ext uri="{FF2B5EF4-FFF2-40B4-BE49-F238E27FC236}">
              <a16:creationId xmlns:a16="http://schemas.microsoft.com/office/drawing/2014/main" id="{3AAB90B2-E7E9-4FD9-83A0-9D76C8754D89}"/>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254</xdr:row>
      <xdr:rowOff>0</xdr:rowOff>
    </xdr:from>
    <xdr:ext cx="304800" cy="304800"/>
    <xdr:sp macro="" textlink="">
      <xdr:nvSpPr>
        <xdr:cNvPr id="314" name="AutoShape 5" descr="Álcool Étilico Hidratado 70° 1L TUPI">
          <a:extLst>
            <a:ext uri="{FF2B5EF4-FFF2-40B4-BE49-F238E27FC236}">
              <a16:creationId xmlns:a16="http://schemas.microsoft.com/office/drawing/2014/main" id="{AF3CCE55-05F0-4DE4-98C6-E075730E7975}"/>
            </a:ext>
          </a:extLst>
        </xdr:cNvPr>
        <xdr:cNvSpPr>
          <a:spLocks noChangeAspect="1" noChangeArrowheads="1"/>
        </xdr:cNvSpPr>
      </xdr:nvSpPr>
      <xdr:spPr bwMode="auto">
        <a:xfrm>
          <a:off x="7334250" y="6019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254</xdr:row>
      <xdr:rowOff>390525</xdr:rowOff>
    </xdr:from>
    <xdr:ext cx="304800" cy="304800"/>
    <xdr:sp macro="" textlink="">
      <xdr:nvSpPr>
        <xdr:cNvPr id="315" name="AutoShape 5" descr="Álcool Étilico Hidratado 70° 1L TUPI">
          <a:extLst>
            <a:ext uri="{FF2B5EF4-FFF2-40B4-BE49-F238E27FC236}">
              <a16:creationId xmlns:a16="http://schemas.microsoft.com/office/drawing/2014/main" id="{3ABF9AE6-57D3-4F44-994A-6E07021480D0}"/>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255</xdr:row>
      <xdr:rowOff>0</xdr:rowOff>
    </xdr:from>
    <xdr:ext cx="304800" cy="304800"/>
    <xdr:sp macro="" textlink="">
      <xdr:nvSpPr>
        <xdr:cNvPr id="316" name="AutoShape 5" descr="Álcool Étilico Hidratado 70° 1L TUPI">
          <a:extLst>
            <a:ext uri="{FF2B5EF4-FFF2-40B4-BE49-F238E27FC236}">
              <a16:creationId xmlns:a16="http://schemas.microsoft.com/office/drawing/2014/main" id="{DE77605C-77D8-4222-9A9B-FE1F45F0CDDA}"/>
            </a:ext>
          </a:extLst>
        </xdr:cNvPr>
        <xdr:cNvSpPr>
          <a:spLocks noChangeAspect="1" noChangeArrowheads="1"/>
        </xdr:cNvSpPr>
      </xdr:nvSpPr>
      <xdr:spPr bwMode="auto">
        <a:xfrm>
          <a:off x="7334250" y="6047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498515</xdr:colOff>
      <xdr:row>111</xdr:row>
      <xdr:rowOff>199159</xdr:rowOff>
    </xdr:from>
    <xdr:to>
      <xdr:col>21</xdr:col>
      <xdr:colOff>1565429</xdr:colOff>
      <xdr:row>111</xdr:row>
      <xdr:rowOff>339809</xdr:rowOff>
    </xdr:to>
    <xdr:sp macro="" textlink="">
      <xdr:nvSpPr>
        <xdr:cNvPr id="273" name="Seta: para a Esquerda 272">
          <a:extLst>
            <a:ext uri="{FF2B5EF4-FFF2-40B4-BE49-F238E27FC236}">
              <a16:creationId xmlns:a16="http://schemas.microsoft.com/office/drawing/2014/main" id="{DCF5A9FB-ECF7-41E7-AE84-F0535397B1BD}"/>
            </a:ext>
          </a:extLst>
        </xdr:cNvPr>
        <xdr:cNvSpPr/>
      </xdr:nvSpPr>
      <xdr:spPr>
        <a:xfrm rot="10800000">
          <a:off x="21072515" y="34783568"/>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310999</xdr:colOff>
      <xdr:row>18</xdr:row>
      <xdr:rowOff>281675</xdr:rowOff>
    </xdr:from>
    <xdr:to>
      <xdr:col>21</xdr:col>
      <xdr:colOff>1377913</xdr:colOff>
      <xdr:row>18</xdr:row>
      <xdr:rowOff>454856</xdr:rowOff>
    </xdr:to>
    <xdr:sp macro="" textlink="">
      <xdr:nvSpPr>
        <xdr:cNvPr id="275" name="Seta: para a Esquerda 274">
          <a:extLst>
            <a:ext uri="{FF2B5EF4-FFF2-40B4-BE49-F238E27FC236}">
              <a16:creationId xmlns:a16="http://schemas.microsoft.com/office/drawing/2014/main" id="{1B30ECE0-ECB0-4450-BCFB-604692BF7B71}"/>
            </a:ext>
          </a:extLst>
        </xdr:cNvPr>
        <xdr:cNvSpPr/>
      </xdr:nvSpPr>
      <xdr:spPr>
        <a:xfrm rot="10800000">
          <a:off x="20884999" y="4940266"/>
          <a:ext cx="1066914" cy="1731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8</xdr:col>
      <xdr:colOff>114300</xdr:colOff>
      <xdr:row>226</xdr:row>
      <xdr:rowOff>390525</xdr:rowOff>
    </xdr:from>
    <xdr:ext cx="304800" cy="304800"/>
    <xdr:sp macro="" textlink="">
      <xdr:nvSpPr>
        <xdr:cNvPr id="276" name="AutoShape 5" descr="Álcool Étilico Hidratado 70° 1L TUPI">
          <a:extLst>
            <a:ext uri="{FF2B5EF4-FFF2-40B4-BE49-F238E27FC236}">
              <a16:creationId xmlns:a16="http://schemas.microsoft.com/office/drawing/2014/main" id="{76056875-00E7-4E9F-B276-D455B0CC5232}"/>
            </a:ext>
          </a:extLst>
        </xdr:cNvPr>
        <xdr:cNvSpPr>
          <a:spLocks noChangeAspect="1" noChangeArrowheads="1"/>
        </xdr:cNvSpPr>
      </xdr:nvSpPr>
      <xdr:spPr bwMode="auto">
        <a:xfrm>
          <a:off x="7616575" y="1333659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114300</xdr:colOff>
      <xdr:row>226</xdr:row>
      <xdr:rowOff>390525</xdr:rowOff>
    </xdr:from>
    <xdr:ext cx="304800" cy="304800"/>
    <xdr:sp macro="" textlink="">
      <xdr:nvSpPr>
        <xdr:cNvPr id="277" name="AutoShape 5" descr="Álcool Étilico Hidratado 70° 1L TUPI">
          <a:extLst>
            <a:ext uri="{FF2B5EF4-FFF2-40B4-BE49-F238E27FC236}">
              <a16:creationId xmlns:a16="http://schemas.microsoft.com/office/drawing/2014/main" id="{2552324B-19F6-404C-94EA-78CDED6200E8}"/>
            </a:ext>
          </a:extLst>
        </xdr:cNvPr>
        <xdr:cNvSpPr>
          <a:spLocks noChangeAspect="1" noChangeArrowheads="1"/>
        </xdr:cNvSpPr>
      </xdr:nvSpPr>
      <xdr:spPr bwMode="auto">
        <a:xfrm>
          <a:off x="7616575" y="1333659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114300</xdr:colOff>
      <xdr:row>233</xdr:row>
      <xdr:rowOff>390525</xdr:rowOff>
    </xdr:from>
    <xdr:ext cx="304800" cy="304800"/>
    <xdr:sp macro="" textlink="">
      <xdr:nvSpPr>
        <xdr:cNvPr id="278" name="AutoShape 5" descr="Álcool Étilico Hidratado 70° 1L TUPI">
          <a:extLst>
            <a:ext uri="{FF2B5EF4-FFF2-40B4-BE49-F238E27FC236}">
              <a16:creationId xmlns:a16="http://schemas.microsoft.com/office/drawing/2014/main" id="{760CD86F-E4BE-4F0C-B540-22DC8AAA2999}"/>
            </a:ext>
          </a:extLst>
        </xdr:cNvPr>
        <xdr:cNvSpPr>
          <a:spLocks noChangeAspect="1" noChangeArrowheads="1"/>
        </xdr:cNvSpPr>
      </xdr:nvSpPr>
      <xdr:spPr bwMode="auto">
        <a:xfrm>
          <a:off x="7616575" y="1387491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233</xdr:row>
      <xdr:rowOff>390525</xdr:rowOff>
    </xdr:from>
    <xdr:ext cx="304800" cy="304800"/>
    <xdr:sp macro="" textlink="">
      <xdr:nvSpPr>
        <xdr:cNvPr id="279" name="AutoShape 5" descr="Álcool Étilico Hidratado 70° 1L TUPI">
          <a:extLst>
            <a:ext uri="{FF2B5EF4-FFF2-40B4-BE49-F238E27FC236}">
              <a16:creationId xmlns:a16="http://schemas.microsoft.com/office/drawing/2014/main" id="{92970B93-9C3C-4EC7-8E39-F833C97C7AA2}"/>
            </a:ext>
          </a:extLst>
        </xdr:cNvPr>
        <xdr:cNvSpPr>
          <a:spLocks noChangeAspect="1" noChangeArrowheads="1"/>
        </xdr:cNvSpPr>
      </xdr:nvSpPr>
      <xdr:spPr bwMode="auto">
        <a:xfrm>
          <a:off x="7616575" y="1333659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233</xdr:row>
      <xdr:rowOff>390525</xdr:rowOff>
    </xdr:from>
    <xdr:ext cx="304800" cy="304800"/>
    <xdr:sp macro="" textlink="">
      <xdr:nvSpPr>
        <xdr:cNvPr id="280" name="AutoShape 5" descr="Álcool Étilico Hidratado 70° 1L TUPI">
          <a:extLst>
            <a:ext uri="{FF2B5EF4-FFF2-40B4-BE49-F238E27FC236}">
              <a16:creationId xmlns:a16="http://schemas.microsoft.com/office/drawing/2014/main" id="{BEE26455-BAF0-4AD3-9142-0271ECC19577}"/>
            </a:ext>
          </a:extLst>
        </xdr:cNvPr>
        <xdr:cNvSpPr>
          <a:spLocks noChangeAspect="1" noChangeArrowheads="1"/>
        </xdr:cNvSpPr>
      </xdr:nvSpPr>
      <xdr:spPr bwMode="auto">
        <a:xfrm>
          <a:off x="7616575" y="1333659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234</xdr:row>
      <xdr:rowOff>390525</xdr:rowOff>
    </xdr:from>
    <xdr:ext cx="304800" cy="304800"/>
    <xdr:sp macro="" textlink="">
      <xdr:nvSpPr>
        <xdr:cNvPr id="281" name="AutoShape 5" descr="Álcool Étilico Hidratado 70° 1L TUPI">
          <a:extLst>
            <a:ext uri="{FF2B5EF4-FFF2-40B4-BE49-F238E27FC236}">
              <a16:creationId xmlns:a16="http://schemas.microsoft.com/office/drawing/2014/main" id="{11729AA7-E3BB-487B-A40B-566A3A00D7BF}"/>
            </a:ext>
          </a:extLst>
        </xdr:cNvPr>
        <xdr:cNvSpPr>
          <a:spLocks noChangeAspect="1" noChangeArrowheads="1"/>
        </xdr:cNvSpPr>
      </xdr:nvSpPr>
      <xdr:spPr bwMode="auto">
        <a:xfrm>
          <a:off x="7616575" y="1333659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234</xdr:row>
      <xdr:rowOff>390525</xdr:rowOff>
    </xdr:from>
    <xdr:ext cx="304800" cy="304800"/>
    <xdr:sp macro="" textlink="">
      <xdr:nvSpPr>
        <xdr:cNvPr id="282" name="AutoShape 5" descr="Álcool Étilico Hidratado 70° 1L TUPI">
          <a:extLst>
            <a:ext uri="{FF2B5EF4-FFF2-40B4-BE49-F238E27FC236}">
              <a16:creationId xmlns:a16="http://schemas.microsoft.com/office/drawing/2014/main" id="{C292246D-FAAE-4F2A-B71A-80F4E29063FB}"/>
            </a:ext>
          </a:extLst>
        </xdr:cNvPr>
        <xdr:cNvSpPr>
          <a:spLocks noChangeAspect="1" noChangeArrowheads="1"/>
        </xdr:cNvSpPr>
      </xdr:nvSpPr>
      <xdr:spPr bwMode="auto">
        <a:xfrm>
          <a:off x="7616575" y="13336594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240</xdr:row>
      <xdr:rowOff>0</xdr:rowOff>
    </xdr:from>
    <xdr:ext cx="304800" cy="304800"/>
    <xdr:sp macro="" textlink="">
      <xdr:nvSpPr>
        <xdr:cNvPr id="283" name="AutoShape 5" descr="Álcool Étilico Hidratado 70° 1L TUPI">
          <a:extLst>
            <a:ext uri="{FF2B5EF4-FFF2-40B4-BE49-F238E27FC236}">
              <a16:creationId xmlns:a16="http://schemas.microsoft.com/office/drawing/2014/main" id="{DC091853-4021-4314-B28E-52BF5405133E}"/>
            </a:ext>
          </a:extLst>
        </xdr:cNvPr>
        <xdr:cNvSpPr>
          <a:spLocks noChangeAspect="1" noChangeArrowheads="1"/>
        </xdr:cNvSpPr>
      </xdr:nvSpPr>
      <xdr:spPr bwMode="auto">
        <a:xfrm>
          <a:off x="7502275" y="1445124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241</xdr:row>
      <xdr:rowOff>0</xdr:rowOff>
    </xdr:from>
    <xdr:ext cx="304800" cy="304800"/>
    <xdr:sp macro="" textlink="">
      <xdr:nvSpPr>
        <xdr:cNvPr id="284" name="AutoShape 5" descr="Álcool Étilico Hidratado 70° 1L TUPI">
          <a:extLst>
            <a:ext uri="{FF2B5EF4-FFF2-40B4-BE49-F238E27FC236}">
              <a16:creationId xmlns:a16="http://schemas.microsoft.com/office/drawing/2014/main" id="{C33632CC-6A51-464C-AD45-3B91A6BE0EDC}"/>
            </a:ext>
          </a:extLst>
        </xdr:cNvPr>
        <xdr:cNvSpPr>
          <a:spLocks noChangeAspect="1" noChangeArrowheads="1"/>
        </xdr:cNvSpPr>
      </xdr:nvSpPr>
      <xdr:spPr bwMode="auto">
        <a:xfrm>
          <a:off x="7502275" y="1454114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240</xdr:row>
      <xdr:rowOff>390525</xdr:rowOff>
    </xdr:from>
    <xdr:ext cx="304800" cy="304800"/>
    <xdr:sp macro="" textlink="">
      <xdr:nvSpPr>
        <xdr:cNvPr id="285" name="AutoShape 5" descr="Álcool Étilico Hidratado 70° 1L TUPI">
          <a:extLst>
            <a:ext uri="{FF2B5EF4-FFF2-40B4-BE49-F238E27FC236}">
              <a16:creationId xmlns:a16="http://schemas.microsoft.com/office/drawing/2014/main" id="{3EB542CF-0E78-4062-BA0F-C5E79CEDDF02}"/>
            </a:ext>
          </a:extLst>
        </xdr:cNvPr>
        <xdr:cNvSpPr>
          <a:spLocks noChangeAspect="1" noChangeArrowheads="1"/>
        </xdr:cNvSpPr>
      </xdr:nvSpPr>
      <xdr:spPr bwMode="auto">
        <a:xfrm>
          <a:off x="7616575" y="1397016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240</xdr:row>
      <xdr:rowOff>390525</xdr:rowOff>
    </xdr:from>
    <xdr:ext cx="304800" cy="304800"/>
    <xdr:sp macro="" textlink="">
      <xdr:nvSpPr>
        <xdr:cNvPr id="286" name="AutoShape 5" descr="Álcool Étilico Hidratado 70° 1L TUPI">
          <a:extLst>
            <a:ext uri="{FF2B5EF4-FFF2-40B4-BE49-F238E27FC236}">
              <a16:creationId xmlns:a16="http://schemas.microsoft.com/office/drawing/2014/main" id="{3A9B714A-1E8F-4889-9842-67AFB7293AFA}"/>
            </a:ext>
          </a:extLst>
        </xdr:cNvPr>
        <xdr:cNvSpPr>
          <a:spLocks noChangeAspect="1" noChangeArrowheads="1"/>
        </xdr:cNvSpPr>
      </xdr:nvSpPr>
      <xdr:spPr bwMode="auto">
        <a:xfrm>
          <a:off x="7616575" y="1397016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241</xdr:row>
      <xdr:rowOff>390525</xdr:rowOff>
    </xdr:from>
    <xdr:ext cx="304800" cy="304800"/>
    <xdr:sp macro="" textlink="">
      <xdr:nvSpPr>
        <xdr:cNvPr id="287" name="AutoShape 5" descr="Álcool Étilico Hidratado 70° 1L TUPI">
          <a:extLst>
            <a:ext uri="{FF2B5EF4-FFF2-40B4-BE49-F238E27FC236}">
              <a16:creationId xmlns:a16="http://schemas.microsoft.com/office/drawing/2014/main" id="{0D687771-F4A9-4719-A34F-D7ECB0283793}"/>
            </a:ext>
          </a:extLst>
        </xdr:cNvPr>
        <xdr:cNvSpPr>
          <a:spLocks noChangeAspect="1" noChangeArrowheads="1"/>
        </xdr:cNvSpPr>
      </xdr:nvSpPr>
      <xdr:spPr bwMode="auto">
        <a:xfrm>
          <a:off x="7616575" y="1397016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241</xdr:row>
      <xdr:rowOff>390525</xdr:rowOff>
    </xdr:from>
    <xdr:ext cx="304800" cy="304800"/>
    <xdr:sp macro="" textlink="">
      <xdr:nvSpPr>
        <xdr:cNvPr id="288" name="AutoShape 5" descr="Álcool Étilico Hidratado 70° 1L TUPI">
          <a:extLst>
            <a:ext uri="{FF2B5EF4-FFF2-40B4-BE49-F238E27FC236}">
              <a16:creationId xmlns:a16="http://schemas.microsoft.com/office/drawing/2014/main" id="{7C402CE5-B20F-42CE-8FE4-A756AEB8131B}"/>
            </a:ext>
          </a:extLst>
        </xdr:cNvPr>
        <xdr:cNvSpPr>
          <a:spLocks noChangeAspect="1" noChangeArrowheads="1"/>
        </xdr:cNvSpPr>
      </xdr:nvSpPr>
      <xdr:spPr bwMode="auto">
        <a:xfrm>
          <a:off x="7616575" y="1397016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114300</xdr:colOff>
      <xdr:row>248</xdr:row>
      <xdr:rowOff>0</xdr:rowOff>
    </xdr:from>
    <xdr:ext cx="304800" cy="304800"/>
    <xdr:sp macro="" textlink="">
      <xdr:nvSpPr>
        <xdr:cNvPr id="317" name="AutoShape 5" descr="Álcool Étilico Hidratado 70° 1L TUPI">
          <a:extLst>
            <a:ext uri="{FF2B5EF4-FFF2-40B4-BE49-F238E27FC236}">
              <a16:creationId xmlns:a16="http://schemas.microsoft.com/office/drawing/2014/main" id="{CBE89E37-F27D-4B3D-AE68-889E38B87601}"/>
            </a:ext>
          </a:extLst>
        </xdr:cNvPr>
        <xdr:cNvSpPr>
          <a:spLocks noChangeAspect="1" noChangeArrowheads="1"/>
        </xdr:cNvSpPr>
      </xdr:nvSpPr>
      <xdr:spPr bwMode="auto">
        <a:xfrm>
          <a:off x="7616575" y="15046289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135705</xdr:colOff>
      <xdr:row>248</xdr:row>
      <xdr:rowOff>246152</xdr:rowOff>
    </xdr:from>
    <xdr:ext cx="304800" cy="304800"/>
    <xdr:sp macro="" textlink="">
      <xdr:nvSpPr>
        <xdr:cNvPr id="318" name="AutoShape 5" descr="Álcool Étilico Hidratado 70° 1L TUPI">
          <a:extLst>
            <a:ext uri="{FF2B5EF4-FFF2-40B4-BE49-F238E27FC236}">
              <a16:creationId xmlns:a16="http://schemas.microsoft.com/office/drawing/2014/main" id="{8904C24F-3F81-45A6-B3AE-4E779737E234}"/>
            </a:ext>
          </a:extLst>
        </xdr:cNvPr>
        <xdr:cNvSpPr>
          <a:spLocks noChangeAspect="1" noChangeArrowheads="1"/>
        </xdr:cNvSpPr>
      </xdr:nvSpPr>
      <xdr:spPr bwMode="auto">
        <a:xfrm>
          <a:off x="7637980" y="15070904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114300</xdr:colOff>
      <xdr:row>248</xdr:row>
      <xdr:rowOff>390525</xdr:rowOff>
    </xdr:from>
    <xdr:ext cx="304800" cy="304800"/>
    <xdr:sp macro="" textlink="">
      <xdr:nvSpPr>
        <xdr:cNvPr id="319" name="AutoShape 5" descr="Álcool Étilico Hidratado 70° 1L TUPI">
          <a:extLst>
            <a:ext uri="{FF2B5EF4-FFF2-40B4-BE49-F238E27FC236}">
              <a16:creationId xmlns:a16="http://schemas.microsoft.com/office/drawing/2014/main" id="{F5C59E7C-33CA-4A6F-A47A-F2A50EB6977B}"/>
            </a:ext>
          </a:extLst>
        </xdr:cNvPr>
        <xdr:cNvSpPr>
          <a:spLocks noChangeAspect="1" noChangeArrowheads="1"/>
        </xdr:cNvSpPr>
      </xdr:nvSpPr>
      <xdr:spPr bwMode="auto">
        <a:xfrm>
          <a:off x="7616575" y="15085341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248</xdr:row>
      <xdr:rowOff>0</xdr:rowOff>
    </xdr:from>
    <xdr:ext cx="304800" cy="304800"/>
    <xdr:sp macro="" textlink="">
      <xdr:nvSpPr>
        <xdr:cNvPr id="320" name="AutoShape 5" descr="Álcool Étilico Hidratado 70° 1L TUPI">
          <a:extLst>
            <a:ext uri="{FF2B5EF4-FFF2-40B4-BE49-F238E27FC236}">
              <a16:creationId xmlns:a16="http://schemas.microsoft.com/office/drawing/2014/main" id="{356BEB06-AB3F-445A-BFBA-1DBE71638E85}"/>
            </a:ext>
          </a:extLst>
        </xdr:cNvPr>
        <xdr:cNvSpPr>
          <a:spLocks noChangeAspect="1" noChangeArrowheads="1"/>
        </xdr:cNvSpPr>
      </xdr:nvSpPr>
      <xdr:spPr bwMode="auto">
        <a:xfrm>
          <a:off x="7502275" y="1454114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248</xdr:row>
      <xdr:rowOff>390525</xdr:rowOff>
    </xdr:from>
    <xdr:ext cx="304800" cy="304800"/>
    <xdr:sp macro="" textlink="">
      <xdr:nvSpPr>
        <xdr:cNvPr id="321" name="AutoShape 5" descr="Álcool Étilico Hidratado 70° 1L TUPI">
          <a:extLst>
            <a:ext uri="{FF2B5EF4-FFF2-40B4-BE49-F238E27FC236}">
              <a16:creationId xmlns:a16="http://schemas.microsoft.com/office/drawing/2014/main" id="{393166B9-4B7C-4164-8419-A319EB8D7433}"/>
            </a:ext>
          </a:extLst>
        </xdr:cNvPr>
        <xdr:cNvSpPr>
          <a:spLocks noChangeAspect="1" noChangeArrowheads="1"/>
        </xdr:cNvSpPr>
      </xdr:nvSpPr>
      <xdr:spPr bwMode="auto">
        <a:xfrm>
          <a:off x="7616575" y="1458019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248</xdr:row>
      <xdr:rowOff>390525</xdr:rowOff>
    </xdr:from>
    <xdr:ext cx="304800" cy="304800"/>
    <xdr:sp macro="" textlink="">
      <xdr:nvSpPr>
        <xdr:cNvPr id="322" name="AutoShape 5" descr="Álcool Étilico Hidratado 70° 1L TUPI">
          <a:extLst>
            <a:ext uri="{FF2B5EF4-FFF2-40B4-BE49-F238E27FC236}">
              <a16:creationId xmlns:a16="http://schemas.microsoft.com/office/drawing/2014/main" id="{7A9F460B-D4FA-4264-8290-19A8175A1021}"/>
            </a:ext>
          </a:extLst>
        </xdr:cNvPr>
        <xdr:cNvSpPr>
          <a:spLocks noChangeAspect="1" noChangeArrowheads="1"/>
        </xdr:cNvSpPr>
      </xdr:nvSpPr>
      <xdr:spPr bwMode="auto">
        <a:xfrm>
          <a:off x="7616575" y="1458019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252</xdr:row>
      <xdr:rowOff>0</xdr:rowOff>
    </xdr:from>
    <xdr:ext cx="304800" cy="304800"/>
    <xdr:sp macro="" textlink="">
      <xdr:nvSpPr>
        <xdr:cNvPr id="323" name="AutoShape 5" descr="Álcool Étilico Hidratado 70° 1L TUPI">
          <a:extLst>
            <a:ext uri="{FF2B5EF4-FFF2-40B4-BE49-F238E27FC236}">
              <a16:creationId xmlns:a16="http://schemas.microsoft.com/office/drawing/2014/main" id="{BC5D8972-2FF9-4535-990E-9B28C35C24CF}"/>
            </a:ext>
          </a:extLst>
        </xdr:cNvPr>
        <xdr:cNvSpPr>
          <a:spLocks noChangeAspect="1" noChangeArrowheads="1"/>
        </xdr:cNvSpPr>
      </xdr:nvSpPr>
      <xdr:spPr bwMode="auto">
        <a:xfrm>
          <a:off x="7502275" y="1454114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252</xdr:row>
      <xdr:rowOff>390525</xdr:rowOff>
    </xdr:from>
    <xdr:ext cx="304800" cy="304800"/>
    <xdr:sp macro="" textlink="">
      <xdr:nvSpPr>
        <xdr:cNvPr id="324" name="AutoShape 5" descr="Álcool Étilico Hidratado 70° 1L TUPI">
          <a:extLst>
            <a:ext uri="{FF2B5EF4-FFF2-40B4-BE49-F238E27FC236}">
              <a16:creationId xmlns:a16="http://schemas.microsoft.com/office/drawing/2014/main" id="{923A33BD-38DF-4340-87EF-6D54DA1D3EC3}"/>
            </a:ext>
          </a:extLst>
        </xdr:cNvPr>
        <xdr:cNvSpPr>
          <a:spLocks noChangeAspect="1" noChangeArrowheads="1"/>
        </xdr:cNvSpPr>
      </xdr:nvSpPr>
      <xdr:spPr bwMode="auto">
        <a:xfrm>
          <a:off x="7616575" y="1458019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252</xdr:row>
      <xdr:rowOff>390525</xdr:rowOff>
    </xdr:from>
    <xdr:ext cx="304800" cy="304800"/>
    <xdr:sp macro="" textlink="">
      <xdr:nvSpPr>
        <xdr:cNvPr id="325" name="AutoShape 5" descr="Álcool Étilico Hidratado 70° 1L TUPI">
          <a:extLst>
            <a:ext uri="{FF2B5EF4-FFF2-40B4-BE49-F238E27FC236}">
              <a16:creationId xmlns:a16="http://schemas.microsoft.com/office/drawing/2014/main" id="{01A9C0C1-D58C-42B4-930D-675ADD259D5D}"/>
            </a:ext>
          </a:extLst>
        </xdr:cNvPr>
        <xdr:cNvSpPr>
          <a:spLocks noChangeAspect="1" noChangeArrowheads="1"/>
        </xdr:cNvSpPr>
      </xdr:nvSpPr>
      <xdr:spPr bwMode="auto">
        <a:xfrm>
          <a:off x="7616575" y="1458019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258</xdr:row>
      <xdr:rowOff>0</xdr:rowOff>
    </xdr:from>
    <xdr:ext cx="304800" cy="304800"/>
    <xdr:sp macro="" textlink="">
      <xdr:nvSpPr>
        <xdr:cNvPr id="326" name="AutoShape 5" descr="Álcool Étilico Hidratado 70° 1L TUPI">
          <a:extLst>
            <a:ext uri="{FF2B5EF4-FFF2-40B4-BE49-F238E27FC236}">
              <a16:creationId xmlns:a16="http://schemas.microsoft.com/office/drawing/2014/main" id="{5F25BAAE-60E7-4D60-8F3F-2AD5AF2399E4}"/>
            </a:ext>
          </a:extLst>
        </xdr:cNvPr>
        <xdr:cNvSpPr>
          <a:spLocks noChangeAspect="1" noChangeArrowheads="1"/>
        </xdr:cNvSpPr>
      </xdr:nvSpPr>
      <xdr:spPr bwMode="auto">
        <a:xfrm>
          <a:off x="7502275" y="15698056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258</xdr:row>
      <xdr:rowOff>0</xdr:rowOff>
    </xdr:from>
    <xdr:ext cx="304800" cy="304800"/>
    <xdr:sp macro="" textlink="">
      <xdr:nvSpPr>
        <xdr:cNvPr id="327" name="AutoShape 5" descr="Álcool Étilico Hidratado 70° 1L TUPI">
          <a:extLst>
            <a:ext uri="{FF2B5EF4-FFF2-40B4-BE49-F238E27FC236}">
              <a16:creationId xmlns:a16="http://schemas.microsoft.com/office/drawing/2014/main" id="{894F49EA-A1BF-4AD9-9BA8-8A150813E662}"/>
            </a:ext>
          </a:extLst>
        </xdr:cNvPr>
        <xdr:cNvSpPr>
          <a:spLocks noChangeAspect="1" noChangeArrowheads="1"/>
        </xdr:cNvSpPr>
      </xdr:nvSpPr>
      <xdr:spPr bwMode="auto">
        <a:xfrm>
          <a:off x="7502275" y="1514582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258</xdr:row>
      <xdr:rowOff>390525</xdr:rowOff>
    </xdr:from>
    <xdr:ext cx="304800" cy="304800"/>
    <xdr:sp macro="" textlink="">
      <xdr:nvSpPr>
        <xdr:cNvPr id="328" name="AutoShape 5" descr="Álcool Étilico Hidratado 70° 1L TUPI">
          <a:extLst>
            <a:ext uri="{FF2B5EF4-FFF2-40B4-BE49-F238E27FC236}">
              <a16:creationId xmlns:a16="http://schemas.microsoft.com/office/drawing/2014/main" id="{1D020291-BEB1-4CA4-B3D2-206494F63DAB}"/>
            </a:ext>
          </a:extLst>
        </xdr:cNvPr>
        <xdr:cNvSpPr>
          <a:spLocks noChangeAspect="1" noChangeArrowheads="1"/>
        </xdr:cNvSpPr>
      </xdr:nvSpPr>
      <xdr:spPr bwMode="auto">
        <a:xfrm>
          <a:off x="7616575" y="15184872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258</xdr:row>
      <xdr:rowOff>390525</xdr:rowOff>
    </xdr:from>
    <xdr:ext cx="304800" cy="304800"/>
    <xdr:sp macro="" textlink="">
      <xdr:nvSpPr>
        <xdr:cNvPr id="329" name="AutoShape 5" descr="Álcool Étilico Hidratado 70° 1L TUPI">
          <a:extLst>
            <a:ext uri="{FF2B5EF4-FFF2-40B4-BE49-F238E27FC236}">
              <a16:creationId xmlns:a16="http://schemas.microsoft.com/office/drawing/2014/main" id="{A1913421-EDC8-4B97-84C3-2EBFACF11A14}"/>
            </a:ext>
          </a:extLst>
        </xdr:cNvPr>
        <xdr:cNvSpPr>
          <a:spLocks noChangeAspect="1" noChangeArrowheads="1"/>
        </xdr:cNvSpPr>
      </xdr:nvSpPr>
      <xdr:spPr bwMode="auto">
        <a:xfrm>
          <a:off x="7616575" y="15184872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259</xdr:row>
      <xdr:rowOff>0</xdr:rowOff>
    </xdr:from>
    <xdr:ext cx="304800" cy="304800"/>
    <xdr:sp macro="" textlink="">
      <xdr:nvSpPr>
        <xdr:cNvPr id="330" name="AutoShape 5" descr="Álcool Étilico Hidratado 70° 1L TUPI">
          <a:extLst>
            <a:ext uri="{FF2B5EF4-FFF2-40B4-BE49-F238E27FC236}">
              <a16:creationId xmlns:a16="http://schemas.microsoft.com/office/drawing/2014/main" id="{EA02A28E-84DF-419C-8848-5B463EE4237D}"/>
            </a:ext>
          </a:extLst>
        </xdr:cNvPr>
        <xdr:cNvSpPr>
          <a:spLocks noChangeAspect="1" noChangeArrowheads="1"/>
        </xdr:cNvSpPr>
      </xdr:nvSpPr>
      <xdr:spPr bwMode="auto">
        <a:xfrm>
          <a:off x="7502275" y="15145820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259</xdr:row>
      <xdr:rowOff>390525</xdr:rowOff>
    </xdr:from>
    <xdr:ext cx="304800" cy="304800"/>
    <xdr:sp macro="" textlink="">
      <xdr:nvSpPr>
        <xdr:cNvPr id="331" name="AutoShape 5" descr="Álcool Étilico Hidratado 70° 1L TUPI">
          <a:extLst>
            <a:ext uri="{FF2B5EF4-FFF2-40B4-BE49-F238E27FC236}">
              <a16:creationId xmlns:a16="http://schemas.microsoft.com/office/drawing/2014/main" id="{6C558AFB-3D38-4430-9D84-C7EA1AFB5A73}"/>
            </a:ext>
          </a:extLst>
        </xdr:cNvPr>
        <xdr:cNvSpPr>
          <a:spLocks noChangeAspect="1" noChangeArrowheads="1"/>
        </xdr:cNvSpPr>
      </xdr:nvSpPr>
      <xdr:spPr bwMode="auto">
        <a:xfrm>
          <a:off x="7616575" y="15184872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259</xdr:row>
      <xdr:rowOff>390525</xdr:rowOff>
    </xdr:from>
    <xdr:ext cx="304800" cy="304800"/>
    <xdr:sp macro="" textlink="">
      <xdr:nvSpPr>
        <xdr:cNvPr id="332" name="AutoShape 5" descr="Álcool Étilico Hidratado 70° 1L TUPI">
          <a:extLst>
            <a:ext uri="{FF2B5EF4-FFF2-40B4-BE49-F238E27FC236}">
              <a16:creationId xmlns:a16="http://schemas.microsoft.com/office/drawing/2014/main" id="{B5D71DE5-3B54-4FDD-BF50-4E2E9C90F5B5}"/>
            </a:ext>
          </a:extLst>
        </xdr:cNvPr>
        <xdr:cNvSpPr>
          <a:spLocks noChangeAspect="1" noChangeArrowheads="1"/>
        </xdr:cNvSpPr>
      </xdr:nvSpPr>
      <xdr:spPr bwMode="auto">
        <a:xfrm>
          <a:off x="7616575" y="15184872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304800</xdr:colOff>
      <xdr:row>33</xdr:row>
      <xdr:rowOff>17145</xdr:rowOff>
    </xdr:to>
    <xdr:sp macro="" textlink="">
      <xdr:nvSpPr>
        <xdr:cNvPr id="2" name="AutoShape 2" descr="Álcool Étilico Hidratado 70° 1L TUPI">
          <a:extLst>
            <a:ext uri="{FF2B5EF4-FFF2-40B4-BE49-F238E27FC236}">
              <a16:creationId xmlns:a16="http://schemas.microsoft.com/office/drawing/2014/main" id="{016141C8-1019-41BA-BDAA-CFEE50006A1A}"/>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xdr:row>
      <xdr:rowOff>0</xdr:rowOff>
    </xdr:from>
    <xdr:to>
      <xdr:col>0</xdr:col>
      <xdr:colOff>304800</xdr:colOff>
      <xdr:row>33</xdr:row>
      <xdr:rowOff>17145</xdr:rowOff>
    </xdr:to>
    <xdr:sp macro="" textlink="">
      <xdr:nvSpPr>
        <xdr:cNvPr id="3" name="AutoShape 3" descr="Álcool Étilico Hidratado 70° 1L TUPI">
          <a:extLst>
            <a:ext uri="{FF2B5EF4-FFF2-40B4-BE49-F238E27FC236}">
              <a16:creationId xmlns:a16="http://schemas.microsoft.com/office/drawing/2014/main" id="{DBA50241-583F-4651-B41C-50D85A56A81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xdr:row>
      <xdr:rowOff>0</xdr:rowOff>
    </xdr:from>
    <xdr:to>
      <xdr:col>0</xdr:col>
      <xdr:colOff>304800</xdr:colOff>
      <xdr:row>33</xdr:row>
      <xdr:rowOff>17145</xdr:rowOff>
    </xdr:to>
    <xdr:sp macro="" textlink="">
      <xdr:nvSpPr>
        <xdr:cNvPr id="4" name="AutoShape 4" descr="Álcool Étilico Hidratado 70° 1L TUPI">
          <a:extLst>
            <a:ext uri="{FF2B5EF4-FFF2-40B4-BE49-F238E27FC236}">
              <a16:creationId xmlns:a16="http://schemas.microsoft.com/office/drawing/2014/main" id="{679C6303-807F-4D7F-892C-DBE87C03418C}"/>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xdr:row>
      <xdr:rowOff>0</xdr:rowOff>
    </xdr:from>
    <xdr:to>
      <xdr:col>0</xdr:col>
      <xdr:colOff>304800</xdr:colOff>
      <xdr:row>33</xdr:row>
      <xdr:rowOff>17145</xdr:rowOff>
    </xdr:to>
    <xdr:sp macro="" textlink="">
      <xdr:nvSpPr>
        <xdr:cNvPr id="5" name="AutoShape 5" descr="Álcool Étilico Hidratado 70° 1L TUPI">
          <a:extLst>
            <a:ext uri="{FF2B5EF4-FFF2-40B4-BE49-F238E27FC236}">
              <a16:creationId xmlns:a16="http://schemas.microsoft.com/office/drawing/2014/main" id="{92F2B7D3-16B2-41CB-8ED0-7CD530AFE316}"/>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32</xdr:row>
      <xdr:rowOff>0</xdr:rowOff>
    </xdr:from>
    <xdr:to>
      <xdr:col>0</xdr:col>
      <xdr:colOff>304800</xdr:colOff>
      <xdr:row>33</xdr:row>
      <xdr:rowOff>17145</xdr:rowOff>
    </xdr:to>
    <xdr:sp macro="" textlink="">
      <xdr:nvSpPr>
        <xdr:cNvPr id="6" name="AutoShape 6" descr="Álcool Étilico Hidratado 70° 1L TUPI">
          <a:extLst>
            <a:ext uri="{FF2B5EF4-FFF2-40B4-BE49-F238E27FC236}">
              <a16:creationId xmlns:a16="http://schemas.microsoft.com/office/drawing/2014/main" id="{7F548F85-EFBC-4E21-B556-1401F7EF42F4}"/>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30753</xdr:colOff>
      <xdr:row>0</xdr:row>
      <xdr:rowOff>0</xdr:rowOff>
    </xdr:from>
    <xdr:to>
      <xdr:col>2</xdr:col>
      <xdr:colOff>1849006</xdr:colOff>
      <xdr:row>3</xdr:row>
      <xdr:rowOff>96678</xdr:rowOff>
    </xdr:to>
    <xdr:pic>
      <xdr:nvPicPr>
        <xdr:cNvPr id="7" name="Imagem 6" descr="Jurisprudência">
          <a:extLst>
            <a:ext uri="{FF2B5EF4-FFF2-40B4-BE49-F238E27FC236}">
              <a16:creationId xmlns:a16="http://schemas.microsoft.com/office/drawing/2014/main" id="{B494463B-F84C-48EF-B6EA-A8BE17385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53" y="0"/>
          <a:ext cx="2151628" cy="738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304800</xdr:colOff>
      <xdr:row>59</xdr:row>
      <xdr:rowOff>93891</xdr:rowOff>
    </xdr:to>
    <xdr:sp macro="" textlink="">
      <xdr:nvSpPr>
        <xdr:cNvPr id="8" name="AutoShape 2" descr="Álcool Étilico Hidratado 70° 1L TUPI">
          <a:extLst>
            <a:ext uri="{FF2B5EF4-FFF2-40B4-BE49-F238E27FC236}">
              <a16:creationId xmlns:a16="http://schemas.microsoft.com/office/drawing/2014/main" id="{EB389E4E-B748-40BF-ABE7-B5008D461C4E}"/>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304800</xdr:colOff>
      <xdr:row>61</xdr:row>
      <xdr:rowOff>173298</xdr:rowOff>
    </xdr:to>
    <xdr:sp macro="" textlink="">
      <xdr:nvSpPr>
        <xdr:cNvPr id="9" name="AutoShape 3" descr="Álcool Étilico Hidratado 70° 1L TUPI">
          <a:extLst>
            <a:ext uri="{FF2B5EF4-FFF2-40B4-BE49-F238E27FC236}">
              <a16:creationId xmlns:a16="http://schemas.microsoft.com/office/drawing/2014/main" id="{7605D66C-222B-49EB-880D-55B2E81804F6}"/>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304800</xdr:colOff>
      <xdr:row>61</xdr:row>
      <xdr:rowOff>173298</xdr:rowOff>
    </xdr:to>
    <xdr:sp macro="" textlink="">
      <xdr:nvSpPr>
        <xdr:cNvPr id="10" name="AutoShape 4" descr="Álcool Étilico Hidratado 70° 1L TUPI">
          <a:extLst>
            <a:ext uri="{FF2B5EF4-FFF2-40B4-BE49-F238E27FC236}">
              <a16:creationId xmlns:a16="http://schemas.microsoft.com/office/drawing/2014/main" id="{DD5FB415-9E34-4F2D-A121-E273341A22C1}"/>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58</xdr:row>
      <xdr:rowOff>0</xdr:rowOff>
    </xdr:from>
    <xdr:to>
      <xdr:col>0</xdr:col>
      <xdr:colOff>304800</xdr:colOff>
      <xdr:row>59</xdr:row>
      <xdr:rowOff>93891</xdr:rowOff>
    </xdr:to>
    <xdr:sp macro="" textlink="">
      <xdr:nvSpPr>
        <xdr:cNvPr id="11" name="AutoShape 5" descr="Álcool Étilico Hidratado 70° 1L TUPI">
          <a:extLst>
            <a:ext uri="{FF2B5EF4-FFF2-40B4-BE49-F238E27FC236}">
              <a16:creationId xmlns:a16="http://schemas.microsoft.com/office/drawing/2014/main" id="{6D6D899E-9B53-4CD4-8A9E-D278F72869CA}"/>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58</xdr:row>
      <xdr:rowOff>0</xdr:rowOff>
    </xdr:from>
    <xdr:to>
      <xdr:col>2</xdr:col>
      <xdr:colOff>1774171</xdr:colOff>
      <xdr:row>59</xdr:row>
      <xdr:rowOff>93891</xdr:rowOff>
    </xdr:to>
    <xdr:sp macro="" textlink="">
      <xdr:nvSpPr>
        <xdr:cNvPr id="12" name="AutoShape 6" descr="Álcool Étilico Hidratado 70° 1L TUPI">
          <a:extLst>
            <a:ext uri="{FF2B5EF4-FFF2-40B4-BE49-F238E27FC236}">
              <a16:creationId xmlns:a16="http://schemas.microsoft.com/office/drawing/2014/main" id="{5AF4418E-8B40-4FF7-BA94-56D429375C66}"/>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58</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882E9FE2-3B50-4D2D-B1EF-1038CB79A7A1}"/>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E92795BE-EE8A-403C-B273-E937659F7553}"/>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CC7D959B-D020-43CA-B357-BB5109FB7C37}"/>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118B6CA9-D356-40B8-9494-6A14C39D200E}"/>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B9C0ECCB-9C5B-49F3-BF05-DB71F38257B5}"/>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B1CF6C02-6F6C-4911-93BF-4B20A7315B1B}"/>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F20F2798-D7E0-4EC1-A586-63AE8576CEA6}"/>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C110E81C-EC8B-4350-BFB7-627B911AAE63}"/>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3EBE1D32-5403-4D6F-BBE8-7F7F97ABB011}"/>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D9DA1438-ABDB-4A11-9444-3046C9FC9EB0}"/>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87DD8074-D53D-43BF-89CE-9DB463F795DF}"/>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CD250E3C-0704-457A-B166-C39AACA1C20A}"/>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F237EF8F-9C4A-4055-8CB0-AF2BB1257D3D}"/>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37E8439E-7D76-4D1F-9792-E0D89D3D5749}"/>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7B43D61A-BED0-432C-BCC6-B321C78CC696}"/>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B724A074-980A-4E68-86CE-D3605111A82A}"/>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975FF792-3493-437C-A820-5336823CBD03}"/>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E53A017F-EEC3-4A3C-A933-181B3811D3C2}"/>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94CC2FFE-4A5D-452C-B0A8-CA2DF7505038}"/>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B4AEC7EB-837D-4AF7-AEBD-91DE2401072D}"/>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CBFD57D9-7CD5-4A79-9730-8DE7230B88F9}"/>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83857AFB-243B-47CE-B8F7-BA2BD4D3C5AF}"/>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FDC14310-A091-4AF1-B23D-650DA2B7C74A}"/>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48BC027D-3E5A-4725-944D-32CC6E69BDEF}"/>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B14713D5-7D52-4438-90F6-1591EF34149C}"/>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0068B758-B96A-4568-B10D-CFDA4841334B}"/>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5A37AE16-BB49-460D-B193-BF5E0D7B8542}"/>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F34E0556-B840-4F1B-B601-C161F2431161}"/>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3D4091BF-CAED-4AA1-B817-F3977D513388}"/>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7B42FFF1-8D73-4A40-84A9-71C68021C0A9}"/>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7B9BC0F9-E224-4F60-96C4-60618D89EC75}"/>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87715173-0C65-48DD-B7ED-1AC4681350AA}"/>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35E4DC78-DA9F-489F-AA18-B7F0AB41C587}"/>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55A4EABC-8FE3-4260-A363-1B2BEB5984CA}"/>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81295A0A-E69B-4147-BEB7-AA336F440DC6}"/>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1996F39D-D1FA-470A-9664-26673510DECD}"/>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0CF716B2-3898-4CF1-B774-DF681E0DFD3E}"/>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157ACCE9-E9EF-43B1-BE5F-639CCD2C3200}"/>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ADD34609-8108-455E-8C81-3E91BDF07BBD}"/>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216B9266-6CF1-4C8E-AD44-2E7536D63A81}"/>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9257D130-C833-48C2-A2AC-0950E1883D7A}"/>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E5763A56-CE07-416E-B6C5-8DB13354F697}"/>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BD65A466-B274-47C1-B5F4-14DDD87451D3}"/>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87B78F1D-D193-45DC-8B89-028C8458CA59}"/>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DAFB23E1-6112-4DB3-8467-2E79F5D97D50}"/>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2D4D12CC-0FE9-4D72-BEE4-03791AB8AADF}"/>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455621A4-5C40-41D5-AA05-58717318C4AD}"/>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11BE43BA-94B8-428A-B0CC-72EE3E4A9FB8}"/>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BF21AA2A-7C60-44D3-B339-5593EAD60838}"/>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F240298A-7A03-48DA-A104-C620521A7204}"/>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25C2FB56-ED04-476B-B5A5-37DB1F6AF217}"/>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2AEFA689-31CB-4B08-996B-0B1E8866A22D}"/>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BB8D380E-7018-4C4C-881C-B5A9AD23890B}"/>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C0FCD182-9E7C-4B9A-ACE5-E38CBA2688FE}"/>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58</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BF374BC7-C628-482F-886B-B982BF5FDBBC}"/>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D437E5CD-C95C-428C-87D7-32A546F9CAAE}"/>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D7015616-CBF5-4B93-ABF2-984A6B9670E9}"/>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B2D198F3-55B8-4681-B5CE-4CB19B94FFDE}"/>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857249</xdr:colOff>
      <xdr:row>52</xdr:row>
      <xdr:rowOff>324918</xdr:rowOff>
    </xdr:from>
    <xdr:to>
      <xdr:col>21</xdr:col>
      <xdr:colOff>1427402</xdr:colOff>
      <xdr:row>52</xdr:row>
      <xdr:rowOff>571499</xdr:rowOff>
    </xdr:to>
    <xdr:sp macro="" textlink="">
      <xdr:nvSpPr>
        <xdr:cNvPr id="89" name="Seta: para a Esquerda 88">
          <a:extLst>
            <a:ext uri="{FF2B5EF4-FFF2-40B4-BE49-F238E27FC236}">
              <a16:creationId xmlns:a16="http://schemas.microsoft.com/office/drawing/2014/main" id="{8B2C58FE-37F1-4655-8630-B838DE295C66}"/>
            </a:ext>
          </a:extLst>
        </xdr:cNvPr>
        <xdr:cNvSpPr/>
      </xdr:nvSpPr>
      <xdr:spPr>
        <a:xfrm rot="10800000">
          <a:off x="19990593" y="27197324"/>
          <a:ext cx="570153" cy="246581"/>
        </a:xfrm>
        <a:prstGeom prst="lef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pt-BR" sz="1100">
            <a:solidFill>
              <a:schemeClr val="lt1"/>
            </a:solidFill>
            <a:latin typeface="+mn-lt"/>
            <a:ea typeface="+mn-ea"/>
            <a:cs typeface="+mn-cs"/>
          </a:endParaRPr>
        </a:p>
      </xdr:txBody>
    </xdr:sp>
    <xdr:clientData/>
  </xdr:twoCellAnchor>
  <xdr:twoCellAnchor>
    <xdr:from>
      <xdr:col>21</xdr:col>
      <xdr:colOff>964405</xdr:colOff>
      <xdr:row>43</xdr:row>
      <xdr:rowOff>440054</xdr:rowOff>
    </xdr:from>
    <xdr:to>
      <xdr:col>21</xdr:col>
      <xdr:colOff>1578360</xdr:colOff>
      <xdr:row>43</xdr:row>
      <xdr:rowOff>666749</xdr:rowOff>
    </xdr:to>
    <xdr:sp macro="" textlink="">
      <xdr:nvSpPr>
        <xdr:cNvPr id="90" name="Seta: para a Esquerda 89">
          <a:extLst>
            <a:ext uri="{FF2B5EF4-FFF2-40B4-BE49-F238E27FC236}">
              <a16:creationId xmlns:a16="http://schemas.microsoft.com/office/drawing/2014/main" id="{D4E09DF6-A717-4A93-93D1-8A529EE7708C}"/>
            </a:ext>
          </a:extLst>
        </xdr:cNvPr>
        <xdr:cNvSpPr/>
      </xdr:nvSpPr>
      <xdr:spPr>
        <a:xfrm rot="10800000">
          <a:off x="20097749" y="22704742"/>
          <a:ext cx="613955" cy="226695"/>
        </a:xfrm>
        <a:prstGeom prst="lef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pt-BR" sz="1100">
            <a:solidFill>
              <a:schemeClr val="lt1"/>
            </a:solidFill>
            <a:latin typeface="+mn-lt"/>
            <a:ea typeface="+mn-ea"/>
            <a:cs typeface="+mn-cs"/>
          </a:endParaRPr>
        </a:p>
      </xdr:txBody>
    </xdr:sp>
    <xdr:clientData/>
  </xdr:twoCellAnchor>
  <xdr:twoCellAnchor>
    <xdr:from>
      <xdr:col>21</xdr:col>
      <xdr:colOff>750093</xdr:colOff>
      <xdr:row>26</xdr:row>
      <xdr:rowOff>458731</xdr:rowOff>
    </xdr:from>
    <xdr:to>
      <xdr:col>21</xdr:col>
      <xdr:colOff>1391121</xdr:colOff>
      <xdr:row>26</xdr:row>
      <xdr:rowOff>773905</xdr:rowOff>
    </xdr:to>
    <xdr:sp macro="" textlink="">
      <xdr:nvSpPr>
        <xdr:cNvPr id="92" name="Seta: para a Esquerda 91">
          <a:extLst>
            <a:ext uri="{FF2B5EF4-FFF2-40B4-BE49-F238E27FC236}">
              <a16:creationId xmlns:a16="http://schemas.microsoft.com/office/drawing/2014/main" id="{A2273CC6-D208-4A05-8517-627CECDEA2AA}"/>
            </a:ext>
          </a:extLst>
        </xdr:cNvPr>
        <xdr:cNvSpPr/>
      </xdr:nvSpPr>
      <xdr:spPr>
        <a:xfrm rot="10800000">
          <a:off x="21240749" y="12924575"/>
          <a:ext cx="641028" cy="315174"/>
        </a:xfrm>
        <a:prstGeom prst="lef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pt-BR" sz="1100">
            <a:solidFill>
              <a:schemeClr val="lt1"/>
            </a:solidFill>
            <a:latin typeface="+mn-lt"/>
            <a:ea typeface="+mn-ea"/>
            <a:cs typeface="+mn-cs"/>
          </a:endParaRPr>
        </a:p>
      </xdr:txBody>
    </xdr:sp>
    <xdr:clientData/>
  </xdr:twoCellAnchor>
  <xdr:oneCellAnchor>
    <xdr:from>
      <xdr:col>9</xdr:col>
      <xdr:colOff>114300</xdr:colOff>
      <xdr:row>58</xdr:row>
      <xdr:rowOff>0</xdr:rowOff>
    </xdr:from>
    <xdr:ext cx="304800" cy="304800"/>
    <xdr:sp macro="" textlink="">
      <xdr:nvSpPr>
        <xdr:cNvPr id="79" name="AutoShape 5" descr="Álcool Étilico Hidratado 70° 1L TUPI">
          <a:extLst>
            <a:ext uri="{FF2B5EF4-FFF2-40B4-BE49-F238E27FC236}">
              <a16:creationId xmlns:a16="http://schemas.microsoft.com/office/drawing/2014/main" id="{80BAC7E3-6649-4F5F-B7BF-CBC9D043165B}"/>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80" name="AutoShape 5" descr="Álcool Étilico Hidratado 70° 1L TUPI">
          <a:extLst>
            <a:ext uri="{FF2B5EF4-FFF2-40B4-BE49-F238E27FC236}">
              <a16:creationId xmlns:a16="http://schemas.microsoft.com/office/drawing/2014/main" id="{419D5691-69EE-4A20-8216-FC13F9E2A212}"/>
            </a:ext>
          </a:extLst>
        </xdr:cNvPr>
        <xdr:cNvSpPr>
          <a:spLocks noChangeAspect="1" noChangeArrowheads="1"/>
        </xdr:cNvSpPr>
      </xdr:nvSpPr>
      <xdr:spPr bwMode="auto">
        <a:xfrm>
          <a:off x="6819900" y="601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81" name="AutoShape 5" descr="Álcool Étilico Hidratado 70° 1L TUPI">
          <a:extLst>
            <a:ext uri="{FF2B5EF4-FFF2-40B4-BE49-F238E27FC236}">
              <a16:creationId xmlns:a16="http://schemas.microsoft.com/office/drawing/2014/main" id="{5F0AA90D-395F-44E1-98DD-5205E3E3336B}"/>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82" name="AutoShape 5" descr="Álcool Étilico Hidratado 70° 1L TUPI">
          <a:extLst>
            <a:ext uri="{FF2B5EF4-FFF2-40B4-BE49-F238E27FC236}">
              <a16:creationId xmlns:a16="http://schemas.microsoft.com/office/drawing/2014/main" id="{10A23568-6F86-4ABB-9399-AA105B1A8CEC}"/>
            </a:ext>
          </a:extLst>
        </xdr:cNvPr>
        <xdr:cNvSpPr>
          <a:spLocks noChangeAspect="1" noChangeArrowheads="1"/>
        </xdr:cNvSpPr>
      </xdr:nvSpPr>
      <xdr:spPr bwMode="auto">
        <a:xfrm>
          <a:off x="68199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114300</xdr:colOff>
      <xdr:row>58</xdr:row>
      <xdr:rowOff>0</xdr:rowOff>
    </xdr:from>
    <xdr:ext cx="304800" cy="304800"/>
    <xdr:sp macro="" textlink="">
      <xdr:nvSpPr>
        <xdr:cNvPr id="83" name="AutoShape 5" descr="Álcool Étilico Hidratado 70° 1L TUPI">
          <a:extLst>
            <a:ext uri="{FF2B5EF4-FFF2-40B4-BE49-F238E27FC236}">
              <a16:creationId xmlns:a16="http://schemas.microsoft.com/office/drawing/2014/main" id="{05674BA0-C2FF-4C4B-8375-835D7C5209B7}"/>
            </a:ext>
          </a:extLst>
        </xdr:cNvPr>
        <xdr:cNvSpPr>
          <a:spLocks noChangeAspect="1" noChangeArrowheads="1"/>
        </xdr:cNvSpPr>
      </xdr:nvSpPr>
      <xdr:spPr bwMode="auto">
        <a:xfrm>
          <a:off x="68199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21</xdr:col>
      <xdr:colOff>928686</xdr:colOff>
      <xdr:row>17</xdr:row>
      <xdr:rowOff>631028</xdr:rowOff>
    </xdr:from>
    <xdr:to>
      <xdr:col>21</xdr:col>
      <xdr:colOff>1580785</xdr:colOff>
      <xdr:row>17</xdr:row>
      <xdr:rowOff>940592</xdr:rowOff>
    </xdr:to>
    <xdr:sp macro="" textlink="">
      <xdr:nvSpPr>
        <xdr:cNvPr id="84" name="Seta: para a Esquerda 83">
          <a:extLst>
            <a:ext uri="{FF2B5EF4-FFF2-40B4-BE49-F238E27FC236}">
              <a16:creationId xmlns:a16="http://schemas.microsoft.com/office/drawing/2014/main" id="{974DA6C3-266C-4A5B-92E0-9C3EC539E69C}"/>
            </a:ext>
          </a:extLst>
        </xdr:cNvPr>
        <xdr:cNvSpPr/>
      </xdr:nvSpPr>
      <xdr:spPr>
        <a:xfrm rot="10800000">
          <a:off x="20062030" y="6369841"/>
          <a:ext cx="652099" cy="309564"/>
        </a:xfrm>
        <a:prstGeom prst="leftArrow">
          <a:avLst>
            <a:gd name="adj1" fmla="val 41936"/>
            <a:gd name="adj2" fmla="val 50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21</xdr:col>
      <xdr:colOff>916781</xdr:colOff>
      <xdr:row>35</xdr:row>
      <xdr:rowOff>476247</xdr:rowOff>
    </xdr:from>
    <xdr:to>
      <xdr:col>21</xdr:col>
      <xdr:colOff>1501253</xdr:colOff>
      <xdr:row>35</xdr:row>
      <xdr:rowOff>702468</xdr:rowOff>
    </xdr:to>
    <xdr:sp macro="" textlink="">
      <xdr:nvSpPr>
        <xdr:cNvPr id="85" name="Seta: para a Esquerda 84">
          <a:extLst>
            <a:ext uri="{FF2B5EF4-FFF2-40B4-BE49-F238E27FC236}">
              <a16:creationId xmlns:a16="http://schemas.microsoft.com/office/drawing/2014/main" id="{C35A571B-6E3F-4341-8B9E-10D6C1883537}"/>
            </a:ext>
          </a:extLst>
        </xdr:cNvPr>
        <xdr:cNvSpPr/>
      </xdr:nvSpPr>
      <xdr:spPr>
        <a:xfrm rot="10800000">
          <a:off x="20050125" y="17776028"/>
          <a:ext cx="584472" cy="226221"/>
        </a:xfrm>
        <a:prstGeom prst="lef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pt-BR" sz="1100">
            <a:solidFill>
              <a:schemeClr val="lt1"/>
            </a:solidFill>
            <a:latin typeface="+mn-lt"/>
            <a:ea typeface="+mn-ea"/>
            <a:cs typeface="+mn-cs"/>
          </a:endParaRPr>
        </a:p>
      </xdr:txBody>
    </xdr:sp>
    <xdr:clientData/>
  </xdr:twoCellAnchor>
  <xdr:twoCellAnchor editAs="oneCell">
    <xdr:from>
      <xdr:col>21</xdr:col>
      <xdr:colOff>940593</xdr:colOff>
      <xdr:row>17</xdr:row>
      <xdr:rowOff>142875</xdr:rowOff>
    </xdr:from>
    <xdr:to>
      <xdr:col>21</xdr:col>
      <xdr:colOff>1393983</xdr:colOff>
      <xdr:row>17</xdr:row>
      <xdr:rowOff>590887</xdr:rowOff>
    </xdr:to>
    <xdr:pic>
      <xdr:nvPicPr>
        <xdr:cNvPr id="40" name="Imagem 29" descr="Estatisticas - ícones de computador grátis">
          <a:extLst>
            <a:ext uri="{FF2B5EF4-FFF2-40B4-BE49-F238E27FC236}">
              <a16:creationId xmlns:a16="http://schemas.microsoft.com/office/drawing/2014/main" id="{71CCC4B0-2463-4887-B421-83EC1B74A4DD}"/>
            </a:ext>
            <a:ext uri="{147F2762-F138-4A5C-976F-8EAC2B608ADB}">
              <a16:predDERef xmlns:a16="http://schemas.microsoft.com/office/drawing/2014/main" pred="{329ADA54-39A7-438C-BBB8-981A4A313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73937" y="5881688"/>
          <a:ext cx="453390" cy="43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785813</xdr:colOff>
      <xdr:row>25</xdr:row>
      <xdr:rowOff>976312</xdr:rowOff>
    </xdr:from>
    <xdr:to>
      <xdr:col>21</xdr:col>
      <xdr:colOff>1239203</xdr:colOff>
      <xdr:row>26</xdr:row>
      <xdr:rowOff>341332</xdr:rowOff>
    </xdr:to>
    <xdr:pic>
      <xdr:nvPicPr>
        <xdr:cNvPr id="46" name="Imagem 29" descr="Estatisticas - ícones de computador grátis">
          <a:extLst>
            <a:ext uri="{FF2B5EF4-FFF2-40B4-BE49-F238E27FC236}">
              <a16:creationId xmlns:a16="http://schemas.microsoft.com/office/drawing/2014/main" id="{DF56DB0E-68BC-4ABC-82AF-3DBFD639B212}"/>
            </a:ext>
            <a:ext uri="{147F2762-F138-4A5C-976F-8EAC2B608ADB}">
              <a16:predDERef xmlns:a16="http://schemas.microsoft.com/office/drawing/2014/main" pred="{329ADA54-39A7-438C-BBB8-981A4A313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19157" y="11299031"/>
          <a:ext cx="453390" cy="43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904875</xdr:colOff>
      <xdr:row>34</xdr:row>
      <xdr:rowOff>940593</xdr:rowOff>
    </xdr:from>
    <xdr:to>
      <xdr:col>21</xdr:col>
      <xdr:colOff>1350645</xdr:colOff>
      <xdr:row>35</xdr:row>
      <xdr:rowOff>325139</xdr:rowOff>
    </xdr:to>
    <xdr:pic>
      <xdr:nvPicPr>
        <xdr:cNvPr id="52" name="Imagem 29" descr="Estatisticas - ícones de computador grátis">
          <a:extLst>
            <a:ext uri="{FF2B5EF4-FFF2-40B4-BE49-F238E27FC236}">
              <a16:creationId xmlns:a16="http://schemas.microsoft.com/office/drawing/2014/main" id="{E88888A0-3901-46F8-A738-3C55AEF75C0E}"/>
            </a:ext>
            <a:ext uri="{147F2762-F138-4A5C-976F-8EAC2B608ADB}">
              <a16:predDERef xmlns:a16="http://schemas.microsoft.com/office/drawing/2014/main" pred="{329ADA54-39A7-438C-BBB8-981A4A313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38219" y="17180718"/>
          <a:ext cx="453390" cy="43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916781</xdr:colOff>
      <xdr:row>42</xdr:row>
      <xdr:rowOff>464344</xdr:rowOff>
    </xdr:from>
    <xdr:to>
      <xdr:col>21</xdr:col>
      <xdr:colOff>1370171</xdr:colOff>
      <xdr:row>43</xdr:row>
      <xdr:rowOff>168453</xdr:rowOff>
    </xdr:to>
    <xdr:pic>
      <xdr:nvPicPr>
        <xdr:cNvPr id="58" name="Imagem 29" descr="Estatisticas - ícones de computador grátis">
          <a:extLst>
            <a:ext uri="{FF2B5EF4-FFF2-40B4-BE49-F238E27FC236}">
              <a16:creationId xmlns:a16="http://schemas.microsoft.com/office/drawing/2014/main" id="{B59CCFAA-12F7-44BF-8C86-E5EB6FEDEBFB}"/>
            </a:ext>
            <a:ext uri="{147F2762-F138-4A5C-976F-8EAC2B608ADB}">
              <a16:predDERef xmlns:a16="http://schemas.microsoft.com/office/drawing/2014/main" pred="{329ADA54-39A7-438C-BBB8-981A4A313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50125" y="21990844"/>
          <a:ext cx="453390" cy="43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904875</xdr:colOff>
      <xdr:row>51</xdr:row>
      <xdr:rowOff>404813</xdr:rowOff>
    </xdr:from>
    <xdr:to>
      <xdr:col>21</xdr:col>
      <xdr:colOff>1350645</xdr:colOff>
      <xdr:row>52</xdr:row>
      <xdr:rowOff>150833</xdr:rowOff>
    </xdr:to>
    <xdr:pic>
      <xdr:nvPicPr>
        <xdr:cNvPr id="64" name="Imagem 29" descr="Estatisticas - ícones de computador grátis">
          <a:extLst>
            <a:ext uri="{FF2B5EF4-FFF2-40B4-BE49-F238E27FC236}">
              <a16:creationId xmlns:a16="http://schemas.microsoft.com/office/drawing/2014/main" id="{7C0D8972-176D-4C10-832B-DF1985FE4A97}"/>
            </a:ext>
            <a:ext uri="{147F2762-F138-4A5C-976F-8EAC2B608ADB}">
              <a16:predDERef xmlns:a16="http://schemas.microsoft.com/office/drawing/2014/main" pred="{329ADA54-39A7-438C-BBB8-981A4A313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38219" y="26586657"/>
          <a:ext cx="453390" cy="43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304800</xdr:colOff>
      <xdr:row>28</xdr:row>
      <xdr:rowOff>28576</xdr:rowOff>
    </xdr:to>
    <xdr:sp macro="" textlink="">
      <xdr:nvSpPr>
        <xdr:cNvPr id="2" name="AutoShape 2" descr="Álcool Étilico Hidratado 70° 1L TUPI">
          <a:extLst>
            <a:ext uri="{FF2B5EF4-FFF2-40B4-BE49-F238E27FC236}">
              <a16:creationId xmlns:a16="http://schemas.microsoft.com/office/drawing/2014/main" id="{5BD8174E-FBF8-4526-BDA8-6F6B53CC1C1A}"/>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28576</xdr:rowOff>
    </xdr:to>
    <xdr:sp macro="" textlink="">
      <xdr:nvSpPr>
        <xdr:cNvPr id="3" name="AutoShape 3" descr="Álcool Étilico Hidratado 70° 1L TUPI">
          <a:extLst>
            <a:ext uri="{FF2B5EF4-FFF2-40B4-BE49-F238E27FC236}">
              <a16:creationId xmlns:a16="http://schemas.microsoft.com/office/drawing/2014/main" id="{1ADB3E48-8E90-4E25-B7E7-223DC96AE05C}"/>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28576</xdr:rowOff>
    </xdr:to>
    <xdr:sp macro="" textlink="">
      <xdr:nvSpPr>
        <xdr:cNvPr id="4" name="AutoShape 4" descr="Álcool Étilico Hidratado 70° 1L TUPI">
          <a:extLst>
            <a:ext uri="{FF2B5EF4-FFF2-40B4-BE49-F238E27FC236}">
              <a16:creationId xmlns:a16="http://schemas.microsoft.com/office/drawing/2014/main" id="{2E092F22-DB21-4B81-B62E-8D8B6EB668C8}"/>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28576</xdr:rowOff>
    </xdr:to>
    <xdr:sp macro="" textlink="">
      <xdr:nvSpPr>
        <xdr:cNvPr id="5" name="AutoShape 5" descr="Álcool Étilico Hidratado 70° 1L TUPI">
          <a:extLst>
            <a:ext uri="{FF2B5EF4-FFF2-40B4-BE49-F238E27FC236}">
              <a16:creationId xmlns:a16="http://schemas.microsoft.com/office/drawing/2014/main" id="{9BBB4FB9-C5A0-445C-833B-7EFABCD17F9E}"/>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28576</xdr:rowOff>
    </xdr:to>
    <xdr:sp macro="" textlink="">
      <xdr:nvSpPr>
        <xdr:cNvPr id="6" name="AutoShape 6" descr="Álcool Étilico Hidratado 70° 1L TUPI">
          <a:extLst>
            <a:ext uri="{FF2B5EF4-FFF2-40B4-BE49-F238E27FC236}">
              <a16:creationId xmlns:a16="http://schemas.microsoft.com/office/drawing/2014/main" id="{F4628640-DEDA-47F9-9C33-BF5ECAC1A7E9}"/>
            </a:ext>
          </a:extLst>
        </xdr:cNvPr>
        <xdr:cNvSpPr>
          <a:spLocks noChangeAspect="1" noChangeArrowheads="1"/>
        </xdr:cNvSpPr>
      </xdr:nvSpPr>
      <xdr:spPr bwMode="auto">
        <a:xfrm>
          <a:off x="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32658</xdr:colOff>
      <xdr:row>0</xdr:row>
      <xdr:rowOff>0</xdr:rowOff>
    </xdr:from>
    <xdr:to>
      <xdr:col>2</xdr:col>
      <xdr:colOff>1428477</xdr:colOff>
      <xdr:row>4</xdr:row>
      <xdr:rowOff>20881</xdr:rowOff>
    </xdr:to>
    <xdr:pic>
      <xdr:nvPicPr>
        <xdr:cNvPr id="7" name="Imagem 6" descr="Jurisprudência">
          <a:extLst>
            <a:ext uri="{FF2B5EF4-FFF2-40B4-BE49-F238E27FC236}">
              <a16:creationId xmlns:a16="http://schemas.microsoft.com/office/drawing/2014/main" id="{0B5D1E4D-AB40-465A-B218-2ED320526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8" y="0"/>
          <a:ext cx="2134007" cy="93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304800</xdr:colOff>
      <xdr:row>28</xdr:row>
      <xdr:rowOff>105323</xdr:rowOff>
    </xdr:to>
    <xdr:sp macro="" textlink="">
      <xdr:nvSpPr>
        <xdr:cNvPr id="8" name="AutoShape 2" descr="Álcool Étilico Hidratado 70° 1L TUPI">
          <a:extLst>
            <a:ext uri="{FF2B5EF4-FFF2-40B4-BE49-F238E27FC236}">
              <a16:creationId xmlns:a16="http://schemas.microsoft.com/office/drawing/2014/main" id="{15674402-49B1-4166-8DCB-83CA75C53505}"/>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30</xdr:row>
      <xdr:rowOff>161869</xdr:rowOff>
    </xdr:to>
    <xdr:sp macro="" textlink="">
      <xdr:nvSpPr>
        <xdr:cNvPr id="9" name="AutoShape 3" descr="Álcool Étilico Hidratado 70° 1L TUPI">
          <a:extLst>
            <a:ext uri="{FF2B5EF4-FFF2-40B4-BE49-F238E27FC236}">
              <a16:creationId xmlns:a16="http://schemas.microsoft.com/office/drawing/2014/main" id="{22C495E3-8AEB-4CD2-AA10-D378AA1BCB15}"/>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30</xdr:row>
      <xdr:rowOff>161869</xdr:rowOff>
    </xdr:to>
    <xdr:sp macro="" textlink="">
      <xdr:nvSpPr>
        <xdr:cNvPr id="10" name="AutoShape 4" descr="Álcool Étilico Hidratado 70° 1L TUPI">
          <a:extLst>
            <a:ext uri="{FF2B5EF4-FFF2-40B4-BE49-F238E27FC236}">
              <a16:creationId xmlns:a16="http://schemas.microsoft.com/office/drawing/2014/main" id="{E0F0B168-2C8D-4416-8F4E-A7430D97A7B8}"/>
            </a:ext>
          </a:extLst>
        </xdr:cNvPr>
        <xdr:cNvSpPr>
          <a:spLocks noChangeAspect="1" noChangeArrowheads="1"/>
        </xdr:cNvSpPr>
      </xdr:nvSpPr>
      <xdr:spPr bwMode="auto">
        <a:xfrm>
          <a:off x="0" y="523589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27</xdr:row>
      <xdr:rowOff>0</xdr:rowOff>
    </xdr:from>
    <xdr:to>
      <xdr:col>0</xdr:col>
      <xdr:colOff>304800</xdr:colOff>
      <xdr:row>28</xdr:row>
      <xdr:rowOff>105323</xdr:rowOff>
    </xdr:to>
    <xdr:sp macro="" textlink="">
      <xdr:nvSpPr>
        <xdr:cNvPr id="11" name="AutoShape 5" descr="Álcool Étilico Hidratado 70° 1L TUPI">
          <a:extLst>
            <a:ext uri="{FF2B5EF4-FFF2-40B4-BE49-F238E27FC236}">
              <a16:creationId xmlns:a16="http://schemas.microsoft.com/office/drawing/2014/main" id="{A999342A-576B-4B02-B6B8-AA73C2B473D2}"/>
            </a:ext>
          </a:extLst>
        </xdr:cNvPr>
        <xdr:cNvSpPr>
          <a:spLocks noChangeAspect="1" noChangeArrowheads="1"/>
        </xdr:cNvSpPr>
      </xdr:nvSpPr>
      <xdr:spPr bwMode="auto">
        <a:xfrm>
          <a:off x="0" y="52358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1524000</xdr:colOff>
      <xdr:row>27</xdr:row>
      <xdr:rowOff>0</xdr:rowOff>
    </xdr:from>
    <xdr:to>
      <xdr:col>2</xdr:col>
      <xdr:colOff>1777573</xdr:colOff>
      <xdr:row>28</xdr:row>
      <xdr:rowOff>109133</xdr:rowOff>
    </xdr:to>
    <xdr:sp macro="" textlink="">
      <xdr:nvSpPr>
        <xdr:cNvPr id="12" name="AutoShape 6" descr="Álcool Étilico Hidratado 70° 1L TUPI">
          <a:extLst>
            <a:ext uri="{FF2B5EF4-FFF2-40B4-BE49-F238E27FC236}">
              <a16:creationId xmlns:a16="http://schemas.microsoft.com/office/drawing/2014/main" id="{7FB454F4-49E8-4FA3-A313-AE92657E0589}"/>
            </a:ext>
          </a:extLst>
        </xdr:cNvPr>
        <xdr:cNvSpPr>
          <a:spLocks noChangeAspect="1" noChangeArrowheads="1"/>
        </xdr:cNvSpPr>
      </xdr:nvSpPr>
      <xdr:spPr bwMode="auto">
        <a:xfrm>
          <a:off x="2266950" y="52358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27</xdr:row>
      <xdr:rowOff>0</xdr:rowOff>
    </xdr:from>
    <xdr:ext cx="304800" cy="304800"/>
    <xdr:sp macro="" textlink="">
      <xdr:nvSpPr>
        <xdr:cNvPr id="13" name="AutoShape 2" descr="Álcool Étilico Hidratado 70° 1L TUPI">
          <a:extLst>
            <a:ext uri="{FF2B5EF4-FFF2-40B4-BE49-F238E27FC236}">
              <a16:creationId xmlns:a16="http://schemas.microsoft.com/office/drawing/2014/main" id="{EE1E8067-D1FC-456E-A634-970A629EC947}"/>
            </a:ext>
          </a:extLst>
        </xdr:cNvPr>
        <xdr:cNvSpPr>
          <a:spLocks noChangeAspect="1" noChangeArrowheads="1"/>
        </xdr:cNvSpPr>
      </xdr:nvSpPr>
      <xdr:spPr bwMode="auto">
        <a:xfrm>
          <a:off x="0" y="384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04800"/>
    <xdr:sp macro="" textlink="">
      <xdr:nvSpPr>
        <xdr:cNvPr id="14" name="AutoShape 3" descr="Álcool Étilico Hidratado 70° 1L TUPI">
          <a:extLst>
            <a:ext uri="{FF2B5EF4-FFF2-40B4-BE49-F238E27FC236}">
              <a16:creationId xmlns:a16="http://schemas.microsoft.com/office/drawing/2014/main" id="{E1E818C5-BB1A-4001-BA7C-33A3699B064C}"/>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04800"/>
    <xdr:sp macro="" textlink="">
      <xdr:nvSpPr>
        <xdr:cNvPr id="15" name="AutoShape 4" descr="Álcool Étilico Hidratado 70° 1L TUPI">
          <a:extLst>
            <a:ext uri="{FF2B5EF4-FFF2-40B4-BE49-F238E27FC236}">
              <a16:creationId xmlns:a16="http://schemas.microsoft.com/office/drawing/2014/main" id="{0BEF7229-F49C-45A3-BEBF-376508E8F6D0}"/>
            </a:ext>
          </a:extLst>
        </xdr:cNvPr>
        <xdr:cNvSpPr>
          <a:spLocks noChangeAspect="1" noChangeArrowheads="1"/>
        </xdr:cNvSpPr>
      </xdr:nvSpPr>
      <xdr:spPr bwMode="auto">
        <a:xfrm>
          <a:off x="0" y="3974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16" name="AutoShape 5" descr="Álcool Étilico Hidratado 70° 1L TUPI">
          <a:extLst>
            <a:ext uri="{FF2B5EF4-FFF2-40B4-BE49-F238E27FC236}">
              <a16:creationId xmlns:a16="http://schemas.microsoft.com/office/drawing/2014/main" id="{38E6A94C-79C6-4A1E-884F-886C320715E9}"/>
            </a:ext>
          </a:extLst>
        </xdr:cNvPr>
        <xdr:cNvSpPr>
          <a:spLocks noChangeAspect="1" noChangeArrowheads="1"/>
        </xdr:cNvSpPr>
      </xdr:nvSpPr>
      <xdr:spPr bwMode="auto">
        <a:xfrm>
          <a:off x="4905375" y="383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17" name="AutoShape 2" descr="Álcool Étilico Hidratado 70° 1L TUPI">
          <a:extLst>
            <a:ext uri="{FF2B5EF4-FFF2-40B4-BE49-F238E27FC236}">
              <a16:creationId xmlns:a16="http://schemas.microsoft.com/office/drawing/2014/main" id="{C99223C7-FA27-439A-AC79-A86EF7BF4FDC}"/>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18" name="AutoShape 5" descr="Álcool Étilico Hidratado 70° 1L TUPI">
          <a:extLst>
            <a:ext uri="{FF2B5EF4-FFF2-40B4-BE49-F238E27FC236}">
              <a16:creationId xmlns:a16="http://schemas.microsoft.com/office/drawing/2014/main" id="{A09A6B8C-A62C-4CA1-A6CF-82527C86E6D2}"/>
            </a:ext>
          </a:extLst>
        </xdr:cNvPr>
        <xdr:cNvSpPr>
          <a:spLocks noChangeAspect="1" noChangeArrowheads="1"/>
        </xdr:cNvSpPr>
      </xdr:nvSpPr>
      <xdr:spPr bwMode="auto">
        <a:xfrm>
          <a:off x="0" y="569309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19" name="AutoShape 6" descr="Álcool Étilico Hidratado 70° 1L TUPI">
          <a:extLst>
            <a:ext uri="{FF2B5EF4-FFF2-40B4-BE49-F238E27FC236}">
              <a16:creationId xmlns:a16="http://schemas.microsoft.com/office/drawing/2014/main" id="{A44A5E72-1E6A-4A7E-ADA7-9E1DB5C7804C}"/>
            </a:ext>
          </a:extLst>
        </xdr:cNvPr>
        <xdr:cNvSpPr>
          <a:spLocks noChangeAspect="1" noChangeArrowheads="1"/>
        </xdr:cNvSpPr>
      </xdr:nvSpPr>
      <xdr:spPr bwMode="auto">
        <a:xfrm>
          <a:off x="2266950" y="569309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0" name="AutoShape 2" descr="Álcool Étilico Hidratado 70° 1L TUPI">
          <a:extLst>
            <a:ext uri="{FF2B5EF4-FFF2-40B4-BE49-F238E27FC236}">
              <a16:creationId xmlns:a16="http://schemas.microsoft.com/office/drawing/2014/main" id="{95E17C0D-5F7F-4458-AD8B-737B7F1E2465}"/>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1" name="AutoShape 3" descr="Álcool Étilico Hidratado 70° 1L TUPI">
          <a:extLst>
            <a:ext uri="{FF2B5EF4-FFF2-40B4-BE49-F238E27FC236}">
              <a16:creationId xmlns:a16="http://schemas.microsoft.com/office/drawing/2014/main" id="{3991A06B-988B-419B-91B3-B0BFB45D3638}"/>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2" name="AutoShape 4" descr="Álcool Étilico Hidratado 70° 1L TUPI">
          <a:extLst>
            <a:ext uri="{FF2B5EF4-FFF2-40B4-BE49-F238E27FC236}">
              <a16:creationId xmlns:a16="http://schemas.microsoft.com/office/drawing/2014/main" id="{CB98CABB-3BC9-4B01-BD77-1EB1C184AC3B}"/>
            </a:ext>
          </a:extLst>
        </xdr:cNvPr>
        <xdr:cNvSpPr>
          <a:spLocks noChangeAspect="1" noChangeArrowheads="1"/>
        </xdr:cNvSpPr>
      </xdr:nvSpPr>
      <xdr:spPr bwMode="auto">
        <a:xfrm>
          <a:off x="0" y="608742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3" name="AutoShape 5" descr="Álcool Étilico Hidratado 70° 1L TUPI">
          <a:extLst>
            <a:ext uri="{FF2B5EF4-FFF2-40B4-BE49-F238E27FC236}">
              <a16:creationId xmlns:a16="http://schemas.microsoft.com/office/drawing/2014/main" id="{6719EA5A-9CDA-46E1-8175-972A89FB8381}"/>
            </a:ext>
          </a:extLst>
        </xdr:cNvPr>
        <xdr:cNvSpPr>
          <a:spLocks noChangeAspect="1" noChangeArrowheads="1"/>
        </xdr:cNvSpPr>
      </xdr:nvSpPr>
      <xdr:spPr bwMode="auto">
        <a:xfrm>
          <a:off x="0" y="608742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24" name="AutoShape 6" descr="Álcool Étilico Hidratado 70° 1L TUPI">
          <a:extLst>
            <a:ext uri="{FF2B5EF4-FFF2-40B4-BE49-F238E27FC236}">
              <a16:creationId xmlns:a16="http://schemas.microsoft.com/office/drawing/2014/main" id="{7D9F97A6-DD87-4441-B035-417552E7D238}"/>
            </a:ext>
          </a:extLst>
        </xdr:cNvPr>
        <xdr:cNvSpPr>
          <a:spLocks noChangeAspect="1" noChangeArrowheads="1"/>
        </xdr:cNvSpPr>
      </xdr:nvSpPr>
      <xdr:spPr bwMode="auto">
        <a:xfrm>
          <a:off x="2266950" y="608742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5" name="AutoShape 2" descr="Álcool Étilico Hidratado 70° 1L TUPI">
          <a:extLst>
            <a:ext uri="{FF2B5EF4-FFF2-40B4-BE49-F238E27FC236}">
              <a16:creationId xmlns:a16="http://schemas.microsoft.com/office/drawing/2014/main" id="{D0442EB0-8C55-4641-9C99-F7363786EAAF}"/>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6" name="AutoShape 3" descr="Álcool Étilico Hidratado 70° 1L TUPI">
          <a:extLst>
            <a:ext uri="{FF2B5EF4-FFF2-40B4-BE49-F238E27FC236}">
              <a16:creationId xmlns:a16="http://schemas.microsoft.com/office/drawing/2014/main" id="{96E3A179-8CA7-4824-A766-89006FE0A5A7}"/>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27" name="AutoShape 4" descr="Álcool Étilico Hidratado 70° 1L TUPI">
          <a:extLst>
            <a:ext uri="{FF2B5EF4-FFF2-40B4-BE49-F238E27FC236}">
              <a16:creationId xmlns:a16="http://schemas.microsoft.com/office/drawing/2014/main" id="{27F94DA9-E269-4011-A00E-95B7EEAA7CEE}"/>
            </a:ext>
          </a:extLst>
        </xdr:cNvPr>
        <xdr:cNvSpPr>
          <a:spLocks noChangeAspect="1" noChangeArrowheads="1"/>
        </xdr:cNvSpPr>
      </xdr:nvSpPr>
      <xdr:spPr bwMode="auto">
        <a:xfrm>
          <a:off x="0" y="647700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28" name="AutoShape 5" descr="Álcool Étilico Hidratado 70° 1L TUPI">
          <a:extLst>
            <a:ext uri="{FF2B5EF4-FFF2-40B4-BE49-F238E27FC236}">
              <a16:creationId xmlns:a16="http://schemas.microsoft.com/office/drawing/2014/main" id="{F52D1EAC-164D-483D-B81C-3008C7ECEC4C}"/>
            </a:ext>
          </a:extLst>
        </xdr:cNvPr>
        <xdr:cNvSpPr>
          <a:spLocks noChangeAspect="1" noChangeArrowheads="1"/>
        </xdr:cNvSpPr>
      </xdr:nvSpPr>
      <xdr:spPr bwMode="auto">
        <a:xfrm>
          <a:off x="0" y="647700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29" name="AutoShape 6" descr="Álcool Étilico Hidratado 70° 1L TUPI">
          <a:extLst>
            <a:ext uri="{FF2B5EF4-FFF2-40B4-BE49-F238E27FC236}">
              <a16:creationId xmlns:a16="http://schemas.microsoft.com/office/drawing/2014/main" id="{4C81B372-DC60-4AFB-8645-0C7E7D76C77D}"/>
            </a:ext>
          </a:extLst>
        </xdr:cNvPr>
        <xdr:cNvSpPr>
          <a:spLocks noChangeAspect="1" noChangeArrowheads="1"/>
        </xdr:cNvSpPr>
      </xdr:nvSpPr>
      <xdr:spPr bwMode="auto">
        <a:xfrm>
          <a:off x="2266950" y="647700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0" name="AutoShape 2" descr="Álcool Étilico Hidratado 70° 1L TUPI">
          <a:extLst>
            <a:ext uri="{FF2B5EF4-FFF2-40B4-BE49-F238E27FC236}">
              <a16:creationId xmlns:a16="http://schemas.microsoft.com/office/drawing/2014/main" id="{A1A3845D-1394-4FC3-860D-72492BD99481}"/>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1" name="AutoShape 3" descr="Álcool Étilico Hidratado 70° 1L TUPI">
          <a:extLst>
            <a:ext uri="{FF2B5EF4-FFF2-40B4-BE49-F238E27FC236}">
              <a16:creationId xmlns:a16="http://schemas.microsoft.com/office/drawing/2014/main" id="{BC7E4CBB-37F5-4D96-82AA-39503336DCDB}"/>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2" name="AutoShape 4" descr="Álcool Étilico Hidratado 70° 1L TUPI">
          <a:extLst>
            <a:ext uri="{FF2B5EF4-FFF2-40B4-BE49-F238E27FC236}">
              <a16:creationId xmlns:a16="http://schemas.microsoft.com/office/drawing/2014/main" id="{6CC376E6-C449-4DFF-A105-6C5C7C4DE007}"/>
            </a:ext>
          </a:extLst>
        </xdr:cNvPr>
        <xdr:cNvSpPr>
          <a:spLocks noChangeAspect="1" noChangeArrowheads="1"/>
        </xdr:cNvSpPr>
      </xdr:nvSpPr>
      <xdr:spPr bwMode="auto">
        <a:xfrm>
          <a:off x="0" y="69018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3" name="AutoShape 5" descr="Álcool Étilico Hidratado 70° 1L TUPI">
          <a:extLst>
            <a:ext uri="{FF2B5EF4-FFF2-40B4-BE49-F238E27FC236}">
              <a16:creationId xmlns:a16="http://schemas.microsoft.com/office/drawing/2014/main" id="{6FC125E7-45D7-4A90-9F51-2CE3D37D5662}"/>
            </a:ext>
          </a:extLst>
        </xdr:cNvPr>
        <xdr:cNvSpPr>
          <a:spLocks noChangeAspect="1" noChangeArrowheads="1"/>
        </xdr:cNvSpPr>
      </xdr:nvSpPr>
      <xdr:spPr bwMode="auto">
        <a:xfrm>
          <a:off x="0" y="69018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34" name="AutoShape 6" descr="Álcool Étilico Hidratado 70° 1L TUPI">
          <a:extLst>
            <a:ext uri="{FF2B5EF4-FFF2-40B4-BE49-F238E27FC236}">
              <a16:creationId xmlns:a16="http://schemas.microsoft.com/office/drawing/2014/main" id="{F8BC4332-1FC8-4668-B431-142B83E5EAB6}"/>
            </a:ext>
          </a:extLst>
        </xdr:cNvPr>
        <xdr:cNvSpPr>
          <a:spLocks noChangeAspect="1" noChangeArrowheads="1"/>
        </xdr:cNvSpPr>
      </xdr:nvSpPr>
      <xdr:spPr bwMode="auto">
        <a:xfrm>
          <a:off x="2266950" y="69018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5" name="AutoShape 2" descr="Álcool Étilico Hidratado 70° 1L TUPI">
          <a:extLst>
            <a:ext uri="{FF2B5EF4-FFF2-40B4-BE49-F238E27FC236}">
              <a16:creationId xmlns:a16="http://schemas.microsoft.com/office/drawing/2014/main" id="{B7503BB8-E9FB-40B2-BCF9-E29B9E06479C}"/>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6" name="AutoShape 3" descr="Álcool Étilico Hidratado 70° 1L TUPI">
          <a:extLst>
            <a:ext uri="{FF2B5EF4-FFF2-40B4-BE49-F238E27FC236}">
              <a16:creationId xmlns:a16="http://schemas.microsoft.com/office/drawing/2014/main" id="{3F4D4ECA-80F4-4193-8209-A5B88156BC36}"/>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37" name="AutoShape 4" descr="Álcool Étilico Hidratado 70° 1L TUPI">
          <a:extLst>
            <a:ext uri="{FF2B5EF4-FFF2-40B4-BE49-F238E27FC236}">
              <a16:creationId xmlns:a16="http://schemas.microsoft.com/office/drawing/2014/main" id="{9F5817BB-F16E-44E1-9C20-402F40744105}"/>
            </a:ext>
          </a:extLst>
        </xdr:cNvPr>
        <xdr:cNvSpPr>
          <a:spLocks noChangeAspect="1" noChangeArrowheads="1"/>
        </xdr:cNvSpPr>
      </xdr:nvSpPr>
      <xdr:spPr bwMode="auto">
        <a:xfrm>
          <a:off x="0" y="732377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38" name="AutoShape 5" descr="Álcool Étilico Hidratado 70° 1L TUPI">
          <a:extLst>
            <a:ext uri="{FF2B5EF4-FFF2-40B4-BE49-F238E27FC236}">
              <a16:creationId xmlns:a16="http://schemas.microsoft.com/office/drawing/2014/main" id="{786C40A1-5B95-4F35-B112-69AF6FF49B89}"/>
            </a:ext>
          </a:extLst>
        </xdr:cNvPr>
        <xdr:cNvSpPr>
          <a:spLocks noChangeAspect="1" noChangeArrowheads="1"/>
        </xdr:cNvSpPr>
      </xdr:nvSpPr>
      <xdr:spPr bwMode="auto">
        <a:xfrm>
          <a:off x="0" y="732377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39" name="AutoShape 6" descr="Álcool Étilico Hidratado 70° 1L TUPI">
          <a:extLst>
            <a:ext uri="{FF2B5EF4-FFF2-40B4-BE49-F238E27FC236}">
              <a16:creationId xmlns:a16="http://schemas.microsoft.com/office/drawing/2014/main" id="{97649EBF-6790-4759-8F76-AC45268B129A}"/>
            </a:ext>
          </a:extLst>
        </xdr:cNvPr>
        <xdr:cNvSpPr>
          <a:spLocks noChangeAspect="1" noChangeArrowheads="1"/>
        </xdr:cNvSpPr>
      </xdr:nvSpPr>
      <xdr:spPr bwMode="auto">
        <a:xfrm>
          <a:off x="2266950" y="732377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41" name="AutoShape 2" descr="Álcool Étilico Hidratado 70° 1L TUPI">
          <a:extLst>
            <a:ext uri="{FF2B5EF4-FFF2-40B4-BE49-F238E27FC236}">
              <a16:creationId xmlns:a16="http://schemas.microsoft.com/office/drawing/2014/main" id="{C6F40B80-6D26-4CAC-893C-CADE33AA05F2}"/>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2" name="AutoShape 3" descr="Álcool Étilico Hidratado 70° 1L TUPI">
          <a:extLst>
            <a:ext uri="{FF2B5EF4-FFF2-40B4-BE49-F238E27FC236}">
              <a16:creationId xmlns:a16="http://schemas.microsoft.com/office/drawing/2014/main" id="{96C46650-7BF1-4362-93B1-1FE39652C213}"/>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3" name="AutoShape 4" descr="Álcool Étilico Hidratado 70° 1L TUPI">
          <a:extLst>
            <a:ext uri="{FF2B5EF4-FFF2-40B4-BE49-F238E27FC236}">
              <a16:creationId xmlns:a16="http://schemas.microsoft.com/office/drawing/2014/main" id="{08A883F5-AFAD-4D6E-BB68-BD1A6A86B9EB}"/>
            </a:ext>
          </a:extLst>
        </xdr:cNvPr>
        <xdr:cNvSpPr>
          <a:spLocks noChangeAspect="1" noChangeArrowheads="1"/>
        </xdr:cNvSpPr>
      </xdr:nvSpPr>
      <xdr:spPr bwMode="auto">
        <a:xfrm>
          <a:off x="0" y="7745730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44" name="AutoShape 5" descr="Álcool Étilico Hidratado 70° 1L TUPI">
          <a:extLst>
            <a:ext uri="{FF2B5EF4-FFF2-40B4-BE49-F238E27FC236}">
              <a16:creationId xmlns:a16="http://schemas.microsoft.com/office/drawing/2014/main" id="{1544B863-5851-4B93-9511-8CEA511E9CD8}"/>
            </a:ext>
          </a:extLst>
        </xdr:cNvPr>
        <xdr:cNvSpPr>
          <a:spLocks noChangeAspect="1" noChangeArrowheads="1"/>
        </xdr:cNvSpPr>
      </xdr:nvSpPr>
      <xdr:spPr bwMode="auto">
        <a:xfrm>
          <a:off x="0" y="7745730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45" name="AutoShape 6" descr="Álcool Étilico Hidratado 70° 1L TUPI">
          <a:extLst>
            <a:ext uri="{FF2B5EF4-FFF2-40B4-BE49-F238E27FC236}">
              <a16:creationId xmlns:a16="http://schemas.microsoft.com/office/drawing/2014/main" id="{ABA1DA6C-B122-4954-9358-8F24F9C810DD}"/>
            </a:ext>
          </a:extLst>
        </xdr:cNvPr>
        <xdr:cNvSpPr>
          <a:spLocks noChangeAspect="1" noChangeArrowheads="1"/>
        </xdr:cNvSpPr>
      </xdr:nvSpPr>
      <xdr:spPr bwMode="auto">
        <a:xfrm>
          <a:off x="2266950" y="7745730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47" name="AutoShape 2" descr="Álcool Étilico Hidratado 70° 1L TUPI">
          <a:extLst>
            <a:ext uri="{FF2B5EF4-FFF2-40B4-BE49-F238E27FC236}">
              <a16:creationId xmlns:a16="http://schemas.microsoft.com/office/drawing/2014/main" id="{B6D900C5-207E-406B-AFF3-C63DD197955C}"/>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8" name="AutoShape 3" descr="Álcool Étilico Hidratado 70° 1L TUPI">
          <a:extLst>
            <a:ext uri="{FF2B5EF4-FFF2-40B4-BE49-F238E27FC236}">
              <a16:creationId xmlns:a16="http://schemas.microsoft.com/office/drawing/2014/main" id="{A4DB61FD-91A5-4C46-BC27-1E5AF6B32A7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49" name="AutoShape 4" descr="Álcool Étilico Hidratado 70° 1L TUPI">
          <a:extLst>
            <a:ext uri="{FF2B5EF4-FFF2-40B4-BE49-F238E27FC236}">
              <a16:creationId xmlns:a16="http://schemas.microsoft.com/office/drawing/2014/main" id="{C1C0A6DA-E7B8-403F-A2E7-712216E1C9ED}"/>
            </a:ext>
          </a:extLst>
        </xdr:cNvPr>
        <xdr:cNvSpPr>
          <a:spLocks noChangeAspect="1" noChangeArrowheads="1"/>
        </xdr:cNvSpPr>
      </xdr:nvSpPr>
      <xdr:spPr bwMode="auto">
        <a:xfrm>
          <a:off x="0" y="81591150"/>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0" name="AutoShape 5" descr="Álcool Étilico Hidratado 70° 1L TUPI">
          <a:extLst>
            <a:ext uri="{FF2B5EF4-FFF2-40B4-BE49-F238E27FC236}">
              <a16:creationId xmlns:a16="http://schemas.microsoft.com/office/drawing/2014/main" id="{B8C41EE4-5B65-4632-817C-FB4093DE39BF}"/>
            </a:ext>
          </a:extLst>
        </xdr:cNvPr>
        <xdr:cNvSpPr>
          <a:spLocks noChangeAspect="1" noChangeArrowheads="1"/>
        </xdr:cNvSpPr>
      </xdr:nvSpPr>
      <xdr:spPr bwMode="auto">
        <a:xfrm>
          <a:off x="0" y="81591150"/>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51" name="AutoShape 6" descr="Álcool Étilico Hidratado 70° 1L TUPI">
          <a:extLst>
            <a:ext uri="{FF2B5EF4-FFF2-40B4-BE49-F238E27FC236}">
              <a16:creationId xmlns:a16="http://schemas.microsoft.com/office/drawing/2014/main" id="{12E4B9D0-B9D3-41D2-B9C9-257CF845BC80}"/>
            </a:ext>
          </a:extLst>
        </xdr:cNvPr>
        <xdr:cNvSpPr>
          <a:spLocks noChangeAspect="1" noChangeArrowheads="1"/>
        </xdr:cNvSpPr>
      </xdr:nvSpPr>
      <xdr:spPr bwMode="auto">
        <a:xfrm>
          <a:off x="2266950" y="81591150"/>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3" name="AutoShape 2" descr="Álcool Étilico Hidratado 70° 1L TUPI">
          <a:extLst>
            <a:ext uri="{FF2B5EF4-FFF2-40B4-BE49-F238E27FC236}">
              <a16:creationId xmlns:a16="http://schemas.microsoft.com/office/drawing/2014/main" id="{48F90895-2D4E-4054-A873-384AB41874A8}"/>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54" name="AutoShape 3" descr="Álcool Étilico Hidratado 70° 1L TUPI">
          <a:extLst>
            <a:ext uri="{FF2B5EF4-FFF2-40B4-BE49-F238E27FC236}">
              <a16:creationId xmlns:a16="http://schemas.microsoft.com/office/drawing/2014/main" id="{76185074-C7CD-4D5A-998B-03C6DE23B5DF}"/>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55" name="AutoShape 4" descr="Álcool Étilico Hidratado 70° 1L TUPI">
          <a:extLst>
            <a:ext uri="{FF2B5EF4-FFF2-40B4-BE49-F238E27FC236}">
              <a16:creationId xmlns:a16="http://schemas.microsoft.com/office/drawing/2014/main" id="{7BCBBF74-AE08-4B04-8787-E941BA0F8FC8}"/>
            </a:ext>
          </a:extLst>
        </xdr:cNvPr>
        <xdr:cNvSpPr>
          <a:spLocks noChangeAspect="1" noChangeArrowheads="1"/>
        </xdr:cNvSpPr>
      </xdr:nvSpPr>
      <xdr:spPr bwMode="auto">
        <a:xfrm>
          <a:off x="0" y="85772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6" name="AutoShape 5" descr="Álcool Étilico Hidratado 70° 1L TUPI">
          <a:extLst>
            <a:ext uri="{FF2B5EF4-FFF2-40B4-BE49-F238E27FC236}">
              <a16:creationId xmlns:a16="http://schemas.microsoft.com/office/drawing/2014/main" id="{0C70189B-C2CC-4C01-92A1-6750AE0B11C6}"/>
            </a:ext>
          </a:extLst>
        </xdr:cNvPr>
        <xdr:cNvSpPr>
          <a:spLocks noChangeAspect="1" noChangeArrowheads="1"/>
        </xdr:cNvSpPr>
      </xdr:nvSpPr>
      <xdr:spPr bwMode="auto">
        <a:xfrm>
          <a:off x="0" y="85772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57" name="AutoShape 6" descr="Álcool Étilico Hidratado 70° 1L TUPI">
          <a:extLst>
            <a:ext uri="{FF2B5EF4-FFF2-40B4-BE49-F238E27FC236}">
              <a16:creationId xmlns:a16="http://schemas.microsoft.com/office/drawing/2014/main" id="{AE9E9AEA-5445-4BDA-AC79-3103C6FC688A}"/>
            </a:ext>
          </a:extLst>
        </xdr:cNvPr>
        <xdr:cNvSpPr>
          <a:spLocks noChangeAspect="1" noChangeArrowheads="1"/>
        </xdr:cNvSpPr>
      </xdr:nvSpPr>
      <xdr:spPr bwMode="auto">
        <a:xfrm>
          <a:off x="2266950" y="85772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59" name="AutoShape 2" descr="Álcool Étilico Hidratado 70° 1L TUPI">
          <a:extLst>
            <a:ext uri="{FF2B5EF4-FFF2-40B4-BE49-F238E27FC236}">
              <a16:creationId xmlns:a16="http://schemas.microsoft.com/office/drawing/2014/main" id="{17866984-7035-44F1-9E3F-817D90970D71}"/>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0" name="AutoShape 3" descr="Álcool Étilico Hidratado 70° 1L TUPI">
          <a:extLst>
            <a:ext uri="{FF2B5EF4-FFF2-40B4-BE49-F238E27FC236}">
              <a16:creationId xmlns:a16="http://schemas.microsoft.com/office/drawing/2014/main" id="{7A4F9A07-CB8C-472C-A340-819A6B063727}"/>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1" name="AutoShape 4" descr="Álcool Étilico Hidratado 70° 1L TUPI">
          <a:extLst>
            <a:ext uri="{FF2B5EF4-FFF2-40B4-BE49-F238E27FC236}">
              <a16:creationId xmlns:a16="http://schemas.microsoft.com/office/drawing/2014/main" id="{97E8A09A-78D5-49AA-99BD-AF028AD3137C}"/>
            </a:ext>
          </a:extLst>
        </xdr:cNvPr>
        <xdr:cNvSpPr>
          <a:spLocks noChangeAspect="1" noChangeArrowheads="1"/>
        </xdr:cNvSpPr>
      </xdr:nvSpPr>
      <xdr:spPr bwMode="auto">
        <a:xfrm>
          <a:off x="0" y="899636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62" name="AutoShape 5" descr="Álcool Étilico Hidratado 70° 1L TUPI">
          <a:extLst>
            <a:ext uri="{FF2B5EF4-FFF2-40B4-BE49-F238E27FC236}">
              <a16:creationId xmlns:a16="http://schemas.microsoft.com/office/drawing/2014/main" id="{6E02D756-B496-4151-A876-0697633B9481}"/>
            </a:ext>
          </a:extLst>
        </xdr:cNvPr>
        <xdr:cNvSpPr>
          <a:spLocks noChangeAspect="1" noChangeArrowheads="1"/>
        </xdr:cNvSpPr>
      </xdr:nvSpPr>
      <xdr:spPr bwMode="auto">
        <a:xfrm>
          <a:off x="0" y="899636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63" name="AutoShape 6" descr="Álcool Étilico Hidratado 70° 1L TUPI">
          <a:extLst>
            <a:ext uri="{FF2B5EF4-FFF2-40B4-BE49-F238E27FC236}">
              <a16:creationId xmlns:a16="http://schemas.microsoft.com/office/drawing/2014/main" id="{4C9C1F8A-813F-4056-8447-D03035309FDE}"/>
            </a:ext>
          </a:extLst>
        </xdr:cNvPr>
        <xdr:cNvSpPr>
          <a:spLocks noChangeAspect="1" noChangeArrowheads="1"/>
        </xdr:cNvSpPr>
      </xdr:nvSpPr>
      <xdr:spPr bwMode="auto">
        <a:xfrm>
          <a:off x="2266950" y="899636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65" name="AutoShape 2" descr="Álcool Étilico Hidratado 70° 1L TUPI">
          <a:extLst>
            <a:ext uri="{FF2B5EF4-FFF2-40B4-BE49-F238E27FC236}">
              <a16:creationId xmlns:a16="http://schemas.microsoft.com/office/drawing/2014/main" id="{5E4F7414-A234-4BF8-9B41-22B30705E080}"/>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6" name="AutoShape 3" descr="Álcool Étilico Hidratado 70° 1L TUPI">
          <a:extLst>
            <a:ext uri="{FF2B5EF4-FFF2-40B4-BE49-F238E27FC236}">
              <a16:creationId xmlns:a16="http://schemas.microsoft.com/office/drawing/2014/main" id="{E5B5F2A2-DF4F-4D2C-9C63-64C3B53D2328}"/>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67" name="AutoShape 4" descr="Álcool Étilico Hidratado 70° 1L TUPI">
          <a:extLst>
            <a:ext uri="{FF2B5EF4-FFF2-40B4-BE49-F238E27FC236}">
              <a16:creationId xmlns:a16="http://schemas.microsoft.com/office/drawing/2014/main" id="{C4E74CD5-498D-464B-964F-28D8A7D03D56}"/>
            </a:ext>
          </a:extLst>
        </xdr:cNvPr>
        <xdr:cNvSpPr>
          <a:spLocks noChangeAspect="1" noChangeArrowheads="1"/>
        </xdr:cNvSpPr>
      </xdr:nvSpPr>
      <xdr:spPr bwMode="auto">
        <a:xfrm>
          <a:off x="0" y="9623107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68" name="AutoShape 5" descr="Álcool Étilico Hidratado 70° 1L TUPI">
          <a:extLst>
            <a:ext uri="{FF2B5EF4-FFF2-40B4-BE49-F238E27FC236}">
              <a16:creationId xmlns:a16="http://schemas.microsoft.com/office/drawing/2014/main" id="{8DAFD511-294E-49AB-84BA-5AF2D211C1F7}"/>
            </a:ext>
          </a:extLst>
        </xdr:cNvPr>
        <xdr:cNvSpPr>
          <a:spLocks noChangeAspect="1" noChangeArrowheads="1"/>
        </xdr:cNvSpPr>
      </xdr:nvSpPr>
      <xdr:spPr bwMode="auto">
        <a:xfrm>
          <a:off x="0" y="9623107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69" name="AutoShape 6" descr="Álcool Étilico Hidratado 70° 1L TUPI">
          <a:extLst>
            <a:ext uri="{FF2B5EF4-FFF2-40B4-BE49-F238E27FC236}">
              <a16:creationId xmlns:a16="http://schemas.microsoft.com/office/drawing/2014/main" id="{6F76A0A1-1BD9-4D8B-BDBC-4D600B26F965}"/>
            </a:ext>
          </a:extLst>
        </xdr:cNvPr>
        <xdr:cNvSpPr>
          <a:spLocks noChangeAspect="1" noChangeArrowheads="1"/>
        </xdr:cNvSpPr>
      </xdr:nvSpPr>
      <xdr:spPr bwMode="auto">
        <a:xfrm>
          <a:off x="2266950" y="9623107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70" name="AutoShape 2" descr="Álcool Étilico Hidratado 70° 1L TUPI">
          <a:extLst>
            <a:ext uri="{FF2B5EF4-FFF2-40B4-BE49-F238E27FC236}">
              <a16:creationId xmlns:a16="http://schemas.microsoft.com/office/drawing/2014/main" id="{D7D71D77-C3B1-4098-9E6F-836BA37D8009}"/>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71" name="AutoShape 3" descr="Álcool Étilico Hidratado 70° 1L TUPI">
          <a:extLst>
            <a:ext uri="{FF2B5EF4-FFF2-40B4-BE49-F238E27FC236}">
              <a16:creationId xmlns:a16="http://schemas.microsoft.com/office/drawing/2014/main" id="{2AD2B630-68B8-472A-84E8-72A17EF2E762}"/>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817022"/>
    <xdr:sp macro="" textlink="">
      <xdr:nvSpPr>
        <xdr:cNvPr id="72" name="AutoShape 4" descr="Álcool Étilico Hidratado 70° 1L TUPI">
          <a:extLst>
            <a:ext uri="{FF2B5EF4-FFF2-40B4-BE49-F238E27FC236}">
              <a16:creationId xmlns:a16="http://schemas.microsoft.com/office/drawing/2014/main" id="{9D598DF1-F16E-4D82-9FEE-DE061BFE4C6A}"/>
            </a:ext>
          </a:extLst>
        </xdr:cNvPr>
        <xdr:cNvSpPr>
          <a:spLocks noChangeAspect="1" noChangeArrowheads="1"/>
        </xdr:cNvSpPr>
      </xdr:nvSpPr>
      <xdr:spPr bwMode="auto">
        <a:xfrm>
          <a:off x="0" y="102117525"/>
          <a:ext cx="304800" cy="81702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304800" cy="378648"/>
    <xdr:sp macro="" textlink="">
      <xdr:nvSpPr>
        <xdr:cNvPr id="73" name="AutoShape 5" descr="Álcool Étilico Hidratado 70° 1L TUPI">
          <a:extLst>
            <a:ext uri="{FF2B5EF4-FFF2-40B4-BE49-F238E27FC236}">
              <a16:creationId xmlns:a16="http://schemas.microsoft.com/office/drawing/2014/main" id="{71B9CE6D-410B-469F-8BE6-5220C09EB6DB}"/>
            </a:ext>
          </a:extLst>
        </xdr:cNvPr>
        <xdr:cNvSpPr>
          <a:spLocks noChangeAspect="1" noChangeArrowheads="1"/>
        </xdr:cNvSpPr>
      </xdr:nvSpPr>
      <xdr:spPr bwMode="auto">
        <a:xfrm>
          <a:off x="0" y="102117525"/>
          <a:ext cx="304800" cy="37864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1524000</xdr:colOff>
      <xdr:row>27</xdr:row>
      <xdr:rowOff>0</xdr:rowOff>
    </xdr:from>
    <xdr:ext cx="254934" cy="382458"/>
    <xdr:sp macro="" textlink="">
      <xdr:nvSpPr>
        <xdr:cNvPr id="74" name="AutoShape 6" descr="Álcool Étilico Hidratado 70° 1L TUPI">
          <a:extLst>
            <a:ext uri="{FF2B5EF4-FFF2-40B4-BE49-F238E27FC236}">
              <a16:creationId xmlns:a16="http://schemas.microsoft.com/office/drawing/2014/main" id="{1205CC8A-04A5-4F8D-BE00-4CDD03607235}"/>
            </a:ext>
          </a:extLst>
        </xdr:cNvPr>
        <xdr:cNvSpPr>
          <a:spLocks noChangeAspect="1" noChangeArrowheads="1"/>
        </xdr:cNvSpPr>
      </xdr:nvSpPr>
      <xdr:spPr bwMode="auto">
        <a:xfrm>
          <a:off x="2266950" y="102117525"/>
          <a:ext cx="254934" cy="382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76" name="AutoShape 5" descr="Álcool Étilico Hidratado 70° 1L TUPI">
          <a:extLst>
            <a:ext uri="{FF2B5EF4-FFF2-40B4-BE49-F238E27FC236}">
              <a16:creationId xmlns:a16="http://schemas.microsoft.com/office/drawing/2014/main" id="{995E4B02-077D-4CBA-889C-A4320E09D671}"/>
            </a:ext>
          </a:extLst>
        </xdr:cNvPr>
        <xdr:cNvSpPr>
          <a:spLocks noChangeAspect="1" noChangeArrowheads="1"/>
        </xdr:cNvSpPr>
      </xdr:nvSpPr>
      <xdr:spPr bwMode="auto">
        <a:xfrm>
          <a:off x="4905375" y="3967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77" name="AutoShape 5" descr="Álcool Étilico Hidratado 70° 1L TUPI">
          <a:extLst>
            <a:ext uri="{FF2B5EF4-FFF2-40B4-BE49-F238E27FC236}">
              <a16:creationId xmlns:a16="http://schemas.microsoft.com/office/drawing/2014/main" id="{7CED1626-8FD4-4BFC-BBB7-92388554DC67}"/>
            </a:ext>
          </a:extLst>
        </xdr:cNvPr>
        <xdr:cNvSpPr>
          <a:spLocks noChangeAspect="1" noChangeArrowheads="1"/>
        </xdr:cNvSpPr>
      </xdr:nvSpPr>
      <xdr:spPr bwMode="auto">
        <a:xfrm>
          <a:off x="4905375" y="3387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114300</xdr:colOff>
      <xdr:row>27</xdr:row>
      <xdr:rowOff>0</xdr:rowOff>
    </xdr:from>
    <xdr:ext cx="304800" cy="304800"/>
    <xdr:sp macro="" textlink="">
      <xdr:nvSpPr>
        <xdr:cNvPr id="78" name="AutoShape 5" descr="Álcool Étilico Hidratado 70° 1L TUPI">
          <a:extLst>
            <a:ext uri="{FF2B5EF4-FFF2-40B4-BE49-F238E27FC236}">
              <a16:creationId xmlns:a16="http://schemas.microsoft.com/office/drawing/2014/main" id="{79314EDC-7082-4388-B853-5C2C305A8B96}"/>
            </a:ext>
          </a:extLst>
        </xdr:cNvPr>
        <xdr:cNvSpPr>
          <a:spLocks noChangeAspect="1" noChangeArrowheads="1"/>
        </xdr:cNvSpPr>
      </xdr:nvSpPr>
      <xdr:spPr bwMode="auto">
        <a:xfrm>
          <a:off x="4905375" y="3497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18</xdr:col>
      <xdr:colOff>561604</xdr:colOff>
      <xdr:row>17</xdr:row>
      <xdr:rowOff>705098</xdr:rowOff>
    </xdr:from>
    <xdr:to>
      <xdr:col>18</xdr:col>
      <xdr:colOff>1628518</xdr:colOff>
      <xdr:row>18</xdr:row>
      <xdr:rowOff>70141</xdr:rowOff>
    </xdr:to>
    <xdr:sp macro="" textlink="">
      <xdr:nvSpPr>
        <xdr:cNvPr id="75" name="Seta: para a Esquerda 74">
          <a:extLst>
            <a:ext uri="{FF2B5EF4-FFF2-40B4-BE49-F238E27FC236}">
              <a16:creationId xmlns:a16="http://schemas.microsoft.com/office/drawing/2014/main" id="{A00DD493-CFD5-434D-935D-CCD3AA7910B1}"/>
            </a:ext>
          </a:extLst>
        </xdr:cNvPr>
        <xdr:cNvSpPr/>
      </xdr:nvSpPr>
      <xdr:spPr>
        <a:xfrm rot="10800000">
          <a:off x="20482461" y="5290705"/>
          <a:ext cx="1066914" cy="140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323850</xdr:colOff>
      <xdr:row>4</xdr:row>
      <xdr:rowOff>1</xdr:rowOff>
    </xdr:to>
    <xdr:pic>
      <xdr:nvPicPr>
        <xdr:cNvPr id="2" name="Imagem 1" descr="Jurisprudência">
          <a:extLst>
            <a:ext uri="{FF2B5EF4-FFF2-40B4-BE49-F238E27FC236}">
              <a16:creationId xmlns:a16="http://schemas.microsoft.com/office/drawing/2014/main" id="{95739675-D3BF-4920-87E9-0126D1B22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5906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390525</xdr:colOff>
      <xdr:row>3</xdr:row>
      <xdr:rowOff>257174</xdr:rowOff>
    </xdr:from>
    <xdr:ext cx="1133475" cy="1133475"/>
    <xdr:pic>
      <xdr:nvPicPr>
        <xdr:cNvPr id="3" name="Imagem 2" descr="Primer Manta Líquida 18L Preta Vedacit">
          <a:extLst>
            <a:ext uri="{FF2B5EF4-FFF2-40B4-BE49-F238E27FC236}">
              <a16:creationId xmlns:a16="http://schemas.microsoft.com/office/drawing/2014/main" id="{6F39F6E9-98BC-4E61-8973-37D098141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4591049"/>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609600</xdr:colOff>
      <xdr:row>2</xdr:row>
      <xdr:rowOff>66674</xdr:rowOff>
    </xdr:from>
    <xdr:to>
      <xdr:col>7</xdr:col>
      <xdr:colOff>1315908</xdr:colOff>
      <xdr:row>2</xdr:row>
      <xdr:rowOff>1638299</xdr:rowOff>
    </xdr:to>
    <xdr:pic>
      <xdr:nvPicPr>
        <xdr:cNvPr id="4" name="Imagem 3">
          <a:extLst>
            <a:ext uri="{FF2B5EF4-FFF2-40B4-BE49-F238E27FC236}">
              <a16:creationId xmlns:a16="http://schemas.microsoft.com/office/drawing/2014/main" id="{BADBC377-C9B0-4CFD-A81F-0B3AFBD75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971549"/>
          <a:ext cx="706308"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4</xdr:row>
      <xdr:rowOff>28575</xdr:rowOff>
    </xdr:from>
    <xdr:to>
      <xdr:col>7</xdr:col>
      <xdr:colOff>1743075</xdr:colOff>
      <xdr:row>4</xdr:row>
      <xdr:rowOff>1285875</xdr:rowOff>
    </xdr:to>
    <xdr:pic>
      <xdr:nvPicPr>
        <xdr:cNvPr id="5" name="Imagem 4" descr="Impermeabilizante Sika Top 107 Cinza Argamassa Aditivo 18kg">
          <a:extLst>
            <a:ext uri="{FF2B5EF4-FFF2-40B4-BE49-F238E27FC236}">
              <a16:creationId xmlns:a16="http://schemas.microsoft.com/office/drawing/2014/main" id="{85C53E67-855F-4221-9261-2A64096AEA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44050" y="5505450"/>
          <a:ext cx="158115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dreia Batista da Costa Souza" id="{688A46E9-5194-4DDD-ACD2-9F0F39845444}" userId="S::andreia.souza@cjf.jus.br::b9b2792e-f241-4a83-947e-05810d78e1ba" providerId="AD"/>
</personList>
</file>

<file path=xl/theme/theme1.xml><?xml version="1.0" encoding="utf-8"?>
<a:theme xmlns:a="http://schemas.openxmlformats.org/drawingml/2006/main" name="Tema do Office">
  <a:themeElements>
    <a:clrScheme name="Azul Quente">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6" dT="2024-03-25T19:39:28.76" personId="{688A46E9-5194-4DDD-ACD2-9F0F39845444}" id="{380EDC90-04C7-41DC-A2C7-CBD8FB8FEE1F}">
    <text>Valores obtidos conforme cálculo detalhado ao final da planilha. A mesma lógica se repete nas linhas abaixo onde o preço público for mencionado.</text>
  </threadedComment>
</ThreadedComments>
</file>

<file path=xl/threadedComments/threadedComment2.xml><?xml version="1.0" encoding="utf-8"?>
<ThreadedComments xmlns="http://schemas.microsoft.com/office/spreadsheetml/2018/threadedcomments" xmlns:x="http://schemas.openxmlformats.org/spreadsheetml/2006/main">
  <threadedComment ref="M20" dT="2024-03-25T19:47:47.12" personId="{688A46E9-5194-4DDD-ACD2-9F0F39845444}" id="{28BE7190-588A-40BB-9B57-D1C0710F5D2E}">
    <text>Valores obtidos conforme cálculo detalhado ao final da planilha. A mesma lógica se repete nas linhas abaixo onde o preço público for mencionado.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leroymerlin.com.br/primer-manta-vedacit-18l-preta-vedacit_87006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62A5-CDA0-4F67-B25E-FF312D172203}">
  <sheetPr>
    <tabColor theme="4" tint="-0.249977111117893"/>
  </sheetPr>
  <dimension ref="A1:AP301"/>
  <sheetViews>
    <sheetView showGridLines="0" tabSelected="1" topLeftCell="A194" zoomScale="89" zoomScaleNormal="89" workbookViewId="0">
      <selection activeCell="A269" sqref="A269:U269"/>
    </sheetView>
  </sheetViews>
  <sheetFormatPr defaultColWidth="9.140625" defaultRowHeight="15" x14ac:dyDescent="0.25"/>
  <cols>
    <col min="1" max="1" width="4.85546875" style="20" customWidth="1"/>
    <col min="2" max="2" width="6.28515625" style="20" hidden="1" customWidth="1"/>
    <col min="3" max="3" width="47.42578125" customWidth="1"/>
    <col min="4" max="4" width="6.85546875" customWidth="1"/>
    <col min="5" max="5" width="6" style="41" customWidth="1"/>
    <col min="6" max="6" width="7.140625" style="41" customWidth="1"/>
    <col min="7" max="7" width="7.5703125" style="41" customWidth="1"/>
    <col min="8" max="8" width="7" style="41" customWidth="1"/>
    <col min="9" max="9" width="25.7109375" style="13" customWidth="1"/>
    <col min="10" max="10" width="15.28515625" style="13" customWidth="1"/>
    <col min="11" max="11" width="24.28515625" style="35" customWidth="1"/>
    <col min="12" max="12" width="6.7109375" style="13" customWidth="1"/>
    <col min="13" max="13" width="18.42578125" style="13" customWidth="1"/>
    <col min="14" max="14" width="12.7109375" style="13" customWidth="1"/>
    <col min="15" max="15" width="11.85546875" customWidth="1"/>
    <col min="16" max="16" width="9.42578125" customWidth="1"/>
    <col min="17" max="17" width="17.42578125" style="47" customWidth="1"/>
    <col min="18" max="18" width="12.85546875" bestFit="1" customWidth="1"/>
    <col min="19" max="19" width="24.28515625" customWidth="1"/>
    <col min="20" max="20" width="16.7109375" style="22" bestFit="1" customWidth="1"/>
    <col min="21" max="21" width="16.28515625" bestFit="1" customWidth="1"/>
    <col min="22" max="22" width="29.28515625" customWidth="1"/>
    <col min="23" max="23" width="15.7109375" bestFit="1" customWidth="1"/>
    <col min="24" max="24" width="12" bestFit="1" customWidth="1"/>
    <col min="25" max="25" width="17.28515625" style="39" customWidth="1"/>
    <col min="26" max="26" width="16.5703125" customWidth="1"/>
    <col min="27" max="27" width="18.5703125" customWidth="1"/>
    <col min="28" max="28" width="24.7109375" customWidth="1"/>
    <col min="29" max="29" width="27.28515625" customWidth="1"/>
    <col min="31" max="31" width="3.28515625" customWidth="1"/>
    <col min="39" max="39" width="27.7109375" customWidth="1"/>
    <col min="41" max="41" width="13.28515625" customWidth="1"/>
  </cols>
  <sheetData>
    <row r="1" spans="1:42" x14ac:dyDescent="0.25">
      <c r="AE1" s="238"/>
      <c r="AF1" s="238"/>
      <c r="AG1" s="238"/>
      <c r="AH1" s="238"/>
      <c r="AI1" s="238"/>
      <c r="AJ1" s="238"/>
      <c r="AK1" s="238"/>
      <c r="AL1" s="238"/>
      <c r="AM1" s="238"/>
      <c r="AN1" s="238"/>
      <c r="AO1" s="238"/>
    </row>
    <row r="2" spans="1:42" x14ac:dyDescent="0.25">
      <c r="AE2" s="238"/>
      <c r="AF2" s="238"/>
      <c r="AG2" s="238"/>
      <c r="AH2" s="238"/>
      <c r="AI2" s="238"/>
      <c r="AJ2" s="238"/>
      <c r="AK2" s="238"/>
      <c r="AL2" s="238"/>
      <c r="AM2" s="238"/>
      <c r="AN2" s="238"/>
      <c r="AO2" s="238"/>
    </row>
    <row r="3" spans="1:42" x14ac:dyDescent="0.25">
      <c r="I3"/>
      <c r="J3" s="37"/>
      <c r="AE3" s="243"/>
      <c r="AF3" s="240"/>
      <c r="AG3" s="311" t="s">
        <v>0</v>
      </c>
      <c r="AH3" s="312"/>
      <c r="AI3" s="312"/>
      <c r="AJ3" s="312"/>
      <c r="AK3" s="312"/>
      <c r="AL3" s="312"/>
      <c r="AM3" s="312"/>
      <c r="AN3" s="312"/>
      <c r="AO3" s="312"/>
      <c r="AP3" s="313"/>
    </row>
    <row r="4" spans="1:42" x14ac:dyDescent="0.25">
      <c r="AE4" s="241"/>
      <c r="AF4" s="241"/>
      <c r="AG4" s="396" t="s">
        <v>1</v>
      </c>
      <c r="AH4" s="397"/>
      <c r="AI4" s="397"/>
      <c r="AJ4" s="397"/>
      <c r="AK4" s="397"/>
      <c r="AL4" s="397"/>
      <c r="AM4" s="397"/>
      <c r="AN4" s="397"/>
      <c r="AO4" s="398"/>
      <c r="AP4" s="314" t="s">
        <v>2</v>
      </c>
    </row>
    <row r="5" spans="1:42" x14ac:dyDescent="0.25">
      <c r="A5" s="26" t="s">
        <v>3</v>
      </c>
      <c r="S5" s="22"/>
      <c r="AE5" s="243"/>
      <c r="AF5" s="247"/>
      <c r="AG5" s="315" t="s">
        <v>4</v>
      </c>
      <c r="AH5" s="316" t="s">
        <v>5</v>
      </c>
      <c r="AI5" s="249"/>
      <c r="AJ5" s="249"/>
      <c r="AK5" s="249"/>
      <c r="AL5" s="249"/>
      <c r="AM5" s="249"/>
      <c r="AN5" s="249"/>
      <c r="AO5" s="250"/>
      <c r="AP5" s="317" t="s">
        <v>6</v>
      </c>
    </row>
    <row r="6" spans="1:42" x14ac:dyDescent="0.25">
      <c r="A6" s="26" t="s">
        <v>7</v>
      </c>
      <c r="B6" s="26"/>
      <c r="J6" s="217"/>
      <c r="K6" s="84"/>
      <c r="L6" s="209"/>
      <c r="M6" s="209"/>
      <c r="N6" s="251"/>
      <c r="AE6" s="243"/>
      <c r="AF6" s="247"/>
      <c r="AG6" s="315" t="s">
        <v>8</v>
      </c>
      <c r="AH6" s="252" t="s">
        <v>9</v>
      </c>
      <c r="AI6" s="249"/>
      <c r="AJ6" s="249"/>
      <c r="AK6" s="249"/>
      <c r="AL6" s="249"/>
      <c r="AM6" s="249"/>
      <c r="AN6" s="249"/>
      <c r="AO6" s="250"/>
      <c r="AP6" s="317" t="s">
        <v>10</v>
      </c>
    </row>
    <row r="7" spans="1:42" x14ac:dyDescent="0.25">
      <c r="A7" s="345" t="s">
        <v>11</v>
      </c>
      <c r="B7" s="345"/>
      <c r="C7" s="345"/>
      <c r="D7" s="345"/>
      <c r="E7" s="345"/>
      <c r="F7" s="345"/>
      <c r="G7" s="345"/>
      <c r="H7" s="345"/>
      <c r="I7" s="345"/>
      <c r="J7" s="345"/>
      <c r="K7" s="345"/>
      <c r="L7" s="345"/>
      <c r="M7" s="345"/>
      <c r="N7" s="345"/>
      <c r="O7" s="345"/>
      <c r="P7" s="345"/>
      <c r="Q7" s="345"/>
      <c r="R7" s="345"/>
      <c r="S7" s="345"/>
      <c r="T7" s="345"/>
      <c r="AE7" s="243"/>
      <c r="AF7" s="247"/>
      <c r="AG7" s="315" t="s">
        <v>12</v>
      </c>
      <c r="AH7" s="252" t="s">
        <v>13</v>
      </c>
      <c r="AI7" s="249"/>
      <c r="AJ7" s="249"/>
      <c r="AK7" s="249"/>
      <c r="AL7" s="249"/>
      <c r="AM7" s="249"/>
      <c r="AN7" s="249"/>
      <c r="AO7" s="250"/>
      <c r="AP7" s="317" t="s">
        <v>14</v>
      </c>
    </row>
    <row r="8" spans="1:42" ht="21.75" customHeight="1" x14ac:dyDescent="0.25">
      <c r="A8" s="76"/>
      <c r="B8" s="90"/>
      <c r="C8" s="90"/>
      <c r="D8" s="90"/>
      <c r="E8" s="90"/>
      <c r="F8" s="90"/>
      <c r="G8" s="90"/>
      <c r="H8" s="90"/>
      <c r="I8" s="90"/>
      <c r="J8" s="90"/>
      <c r="K8" s="289"/>
      <c r="L8" s="90"/>
      <c r="M8" s="90"/>
      <c r="N8" s="90"/>
      <c r="O8" s="90"/>
      <c r="P8" s="90"/>
      <c r="Q8" s="90"/>
      <c r="R8" s="90"/>
      <c r="S8" s="90"/>
      <c r="T8" s="90"/>
      <c r="AE8" s="243"/>
      <c r="AF8" s="247"/>
      <c r="AG8" s="315" t="s">
        <v>15</v>
      </c>
      <c r="AH8" s="252" t="s">
        <v>16</v>
      </c>
      <c r="AI8" s="249"/>
      <c r="AJ8" s="249"/>
      <c r="AK8" s="249"/>
      <c r="AL8" s="249"/>
      <c r="AM8" s="249"/>
      <c r="AN8" s="249"/>
      <c r="AO8" s="250"/>
      <c r="AP8" s="317" t="s">
        <v>10</v>
      </c>
    </row>
    <row r="9" spans="1:42" ht="21.75" customHeight="1" x14ac:dyDescent="0.25">
      <c r="A9" s="76" t="s">
        <v>17</v>
      </c>
      <c r="B9" s="88"/>
      <c r="C9" s="88"/>
      <c r="D9" s="88"/>
      <c r="E9" s="88"/>
      <c r="F9" s="88"/>
      <c r="G9" s="88"/>
      <c r="H9" s="88"/>
      <c r="I9" s="88"/>
      <c r="J9" s="88"/>
      <c r="K9" s="290"/>
      <c r="L9" s="88"/>
      <c r="M9" s="88"/>
      <c r="N9" s="88"/>
      <c r="O9" s="88"/>
      <c r="P9" s="88"/>
      <c r="Q9" s="88"/>
      <c r="R9" s="88"/>
      <c r="S9" s="88"/>
      <c r="T9" s="88"/>
      <c r="AE9" s="243"/>
      <c r="AF9" s="247"/>
      <c r="AG9" s="315" t="s">
        <v>18</v>
      </c>
      <c r="AH9" s="252" t="s">
        <v>19</v>
      </c>
      <c r="AI9" s="249"/>
      <c r="AJ9" s="249"/>
      <c r="AK9" s="249"/>
      <c r="AL9" s="249"/>
      <c r="AM9" s="249"/>
      <c r="AN9" s="249"/>
      <c r="AO9" s="250"/>
      <c r="AP9" s="317" t="s">
        <v>6</v>
      </c>
    </row>
    <row r="10" spans="1:42" x14ac:dyDescent="0.25">
      <c r="A10" s="76"/>
      <c r="B10" s="26"/>
      <c r="AE10" s="243"/>
      <c r="AF10" s="247"/>
      <c r="AG10" s="315" t="s">
        <v>20</v>
      </c>
      <c r="AH10" s="252" t="s">
        <v>21</v>
      </c>
      <c r="AI10" s="249"/>
      <c r="AJ10" s="249"/>
      <c r="AK10" s="249"/>
      <c r="AL10" s="249"/>
      <c r="AM10" s="249"/>
      <c r="AN10" s="249"/>
      <c r="AO10" s="250"/>
      <c r="AP10" s="317" t="s">
        <v>6</v>
      </c>
    </row>
    <row r="11" spans="1:42" ht="15.75" thickBot="1" x14ac:dyDescent="0.3">
      <c r="A11" s="346" t="s">
        <v>22</v>
      </c>
      <c r="B11" s="346"/>
      <c r="C11" s="346"/>
      <c r="D11" s="346"/>
      <c r="E11" s="346"/>
      <c r="F11" s="346"/>
      <c r="G11" s="346"/>
      <c r="H11" s="346"/>
      <c r="I11" s="346"/>
      <c r="J11" s="346"/>
      <c r="K11" s="346"/>
      <c r="L11" s="346"/>
      <c r="M11" s="346"/>
      <c r="N11" s="346"/>
      <c r="O11" s="346"/>
      <c r="P11" s="346"/>
      <c r="Q11" s="346"/>
      <c r="R11" s="346"/>
      <c r="S11" s="346"/>
      <c r="T11" s="346"/>
      <c r="U11" s="346"/>
      <c r="AE11" s="243"/>
      <c r="AF11" s="247"/>
      <c r="AG11" s="315" t="s">
        <v>23</v>
      </c>
      <c r="AH11" s="252" t="s">
        <v>24</v>
      </c>
      <c r="AI11" s="249"/>
      <c r="AJ11" s="249"/>
      <c r="AK11" s="249"/>
      <c r="AL11" s="249"/>
      <c r="AM11" s="249"/>
      <c r="AN11" s="249"/>
      <c r="AO11" s="250"/>
      <c r="AP11" s="317" t="s">
        <v>10</v>
      </c>
    </row>
    <row r="12" spans="1:42" ht="25.15" customHeight="1" thickTop="1" x14ac:dyDescent="0.25">
      <c r="A12" s="26"/>
      <c r="B12" s="26"/>
      <c r="N12" s="45"/>
      <c r="AE12" s="243"/>
      <c r="AF12" s="247"/>
      <c r="AG12" s="315" t="s">
        <v>25</v>
      </c>
      <c r="AH12" s="252" t="s">
        <v>26</v>
      </c>
      <c r="AI12" s="249"/>
      <c r="AJ12" s="249"/>
      <c r="AK12" s="249"/>
      <c r="AL12" s="249"/>
      <c r="AM12" s="249"/>
      <c r="AN12" s="249"/>
      <c r="AO12" s="250"/>
      <c r="AP12" s="317" t="s">
        <v>10</v>
      </c>
    </row>
    <row r="13" spans="1:42" ht="23.45" customHeight="1" x14ac:dyDescent="0.25">
      <c r="A13" s="26"/>
      <c r="B13" s="26"/>
      <c r="I13" s="211"/>
      <c r="J13" s="218"/>
      <c r="N13" s="45"/>
      <c r="AE13" s="243"/>
      <c r="AF13" s="90"/>
      <c r="AG13" s="315" t="s">
        <v>27</v>
      </c>
      <c r="AH13" s="252" t="s">
        <v>28</v>
      </c>
      <c r="AI13" s="249"/>
      <c r="AJ13" s="249"/>
      <c r="AK13" s="249"/>
      <c r="AL13" s="249"/>
      <c r="AM13" s="249"/>
      <c r="AN13" s="249"/>
      <c r="AO13" s="250"/>
      <c r="AP13" s="317" t="s">
        <v>6</v>
      </c>
    </row>
    <row r="14" spans="1:42" ht="14.45" customHeight="1" x14ac:dyDescent="0.25">
      <c r="A14" s="347" t="s">
        <v>29</v>
      </c>
      <c r="B14" s="347" t="s">
        <v>30</v>
      </c>
      <c r="C14" s="348" t="s">
        <v>31</v>
      </c>
      <c r="D14" s="348" t="s">
        <v>32</v>
      </c>
      <c r="E14" s="348" t="s">
        <v>33</v>
      </c>
      <c r="F14" s="348" t="s">
        <v>34</v>
      </c>
      <c r="G14" s="348" t="s">
        <v>35</v>
      </c>
      <c r="H14" s="348" t="s">
        <v>36</v>
      </c>
      <c r="I14" s="348" t="s">
        <v>37</v>
      </c>
      <c r="J14" s="348" t="s">
        <v>38</v>
      </c>
      <c r="K14" s="348" t="s">
        <v>39</v>
      </c>
      <c r="L14" s="348" t="s">
        <v>40</v>
      </c>
      <c r="M14" s="356" t="s">
        <v>41</v>
      </c>
      <c r="N14" s="356" t="s">
        <v>42</v>
      </c>
      <c r="O14" s="368" t="s">
        <v>43</v>
      </c>
      <c r="P14" s="368" t="s">
        <v>44</v>
      </c>
      <c r="Q14" s="368" t="s">
        <v>45</v>
      </c>
      <c r="R14" s="368" t="s">
        <v>46</v>
      </c>
      <c r="S14" s="368"/>
      <c r="T14" s="356" t="s">
        <v>47</v>
      </c>
      <c r="U14" s="356"/>
      <c r="AE14" s="243"/>
      <c r="AF14" s="247"/>
      <c r="AG14" s="315" t="s">
        <v>48</v>
      </c>
      <c r="AH14" s="399" t="s">
        <v>49</v>
      </c>
      <c r="AI14" s="400"/>
      <c r="AJ14" s="400"/>
      <c r="AK14" s="400"/>
      <c r="AL14" s="400"/>
      <c r="AM14" s="400"/>
      <c r="AN14" s="400"/>
      <c r="AO14" s="401"/>
      <c r="AP14" s="317" t="s">
        <v>10</v>
      </c>
    </row>
    <row r="15" spans="1:42" s="6" customFormat="1" ht="37.5" customHeight="1" x14ac:dyDescent="0.25">
      <c r="A15" s="347"/>
      <c r="B15" s="347"/>
      <c r="C15" s="348"/>
      <c r="D15" s="348"/>
      <c r="E15" s="348"/>
      <c r="F15" s="348"/>
      <c r="G15" s="348"/>
      <c r="H15" s="348"/>
      <c r="I15" s="348"/>
      <c r="J15" s="348"/>
      <c r="K15" s="348"/>
      <c r="L15" s="348"/>
      <c r="M15" s="356"/>
      <c r="N15" s="356"/>
      <c r="O15" s="368"/>
      <c r="P15" s="368"/>
      <c r="Q15" s="368"/>
      <c r="R15" s="368"/>
      <c r="S15" s="368"/>
      <c r="T15" s="210" t="s">
        <v>50</v>
      </c>
      <c r="U15" s="210" t="s">
        <v>51</v>
      </c>
      <c r="AE15" s="243"/>
      <c r="AF15" s="243"/>
      <c r="AG15" s="315" t="s">
        <v>52</v>
      </c>
      <c r="AH15" s="252" t="s">
        <v>53</v>
      </c>
      <c r="AI15" s="249"/>
      <c r="AJ15" s="249"/>
      <c r="AK15" s="249"/>
      <c r="AL15" s="249"/>
      <c r="AM15" s="249"/>
      <c r="AN15" s="249"/>
      <c r="AO15" s="250"/>
      <c r="AP15" s="317" t="s">
        <v>6</v>
      </c>
    </row>
    <row r="16" spans="1:42" ht="110.45" customHeight="1" x14ac:dyDescent="0.25">
      <c r="A16" s="349">
        <v>1</v>
      </c>
      <c r="B16" s="349"/>
      <c r="C16" s="350" t="s">
        <v>228</v>
      </c>
      <c r="D16" s="352" t="s">
        <v>32</v>
      </c>
      <c r="E16" s="353">
        <v>2</v>
      </c>
      <c r="F16" s="357">
        <v>3.05</v>
      </c>
      <c r="G16" s="357">
        <v>1.25</v>
      </c>
      <c r="H16" s="360">
        <f>F16*G16</f>
        <v>3.8125</v>
      </c>
      <c r="I16" s="288" t="s">
        <v>54</v>
      </c>
      <c r="J16" s="219" t="s">
        <v>55</v>
      </c>
      <c r="K16" s="108" t="s">
        <v>56</v>
      </c>
      <c r="L16" s="194" t="s">
        <v>57</v>
      </c>
      <c r="M16" s="207">
        <f>246.66*H$16</f>
        <v>940.39125000000001</v>
      </c>
      <c r="N16" s="354">
        <f>AVERAGE(M16:M20)</f>
        <v>3717.71765</v>
      </c>
      <c r="O16" s="355">
        <f>N16*1.25</f>
        <v>4647.1470625000002</v>
      </c>
      <c r="P16" s="355">
        <f>N16*0.75</f>
        <v>2788.2882374999999</v>
      </c>
      <c r="Q16" s="253" t="str">
        <f>IF(M16&gt;O$16,"EXCESSIVAMENTE ELEVADO",IF(M16&lt;P$16,"INEXEQUÍVEL","VÁLIDO"))</f>
        <v>INEXEQUÍVEL</v>
      </c>
      <c r="R16" s="254">
        <f>M16/N$16</f>
        <v>0.25294853954280255</v>
      </c>
      <c r="S16" s="253" t="s">
        <v>142</v>
      </c>
      <c r="T16" s="367">
        <f>TRUNC(AVERAGE(M16:M18),2)</f>
        <v>1923.39</v>
      </c>
      <c r="U16" s="367">
        <f>E16*T16</f>
        <v>3846.78</v>
      </c>
      <c r="V16" s="178" t="s">
        <v>58</v>
      </c>
      <c r="W16" s="363" t="s">
        <v>59</v>
      </c>
      <c r="X16" s="363"/>
      <c r="Y16" s="363"/>
      <c r="Z16" s="363"/>
      <c r="AA16" s="363"/>
      <c r="AB16" s="369" t="s">
        <v>60</v>
      </c>
      <c r="AC16" s="369"/>
      <c r="AE16" s="255"/>
      <c r="AF16" s="90"/>
      <c r="AG16" s="318" t="s">
        <v>52</v>
      </c>
      <c r="AH16" s="402" t="s">
        <v>53</v>
      </c>
      <c r="AI16" s="403"/>
      <c r="AJ16" s="403"/>
      <c r="AK16" s="403"/>
      <c r="AL16" s="403"/>
      <c r="AM16" s="403"/>
      <c r="AN16" s="403"/>
      <c r="AO16" s="404"/>
      <c r="AP16" s="319" t="s">
        <v>6</v>
      </c>
    </row>
    <row r="17" spans="1:42" ht="90" customHeight="1" x14ac:dyDescent="0.25">
      <c r="A17" s="349"/>
      <c r="B17" s="349"/>
      <c r="C17" s="351"/>
      <c r="D17" s="352"/>
      <c r="E17" s="353"/>
      <c r="F17" s="358"/>
      <c r="G17" s="358"/>
      <c r="H17" s="361"/>
      <c r="I17" s="288" t="s">
        <v>66</v>
      </c>
      <c r="J17" s="219" t="s">
        <v>55</v>
      </c>
      <c r="K17" s="108" t="s">
        <v>67</v>
      </c>
      <c r="L17" s="194" t="s">
        <v>72</v>
      </c>
      <c r="M17" s="207">
        <f>602.72*H$16</f>
        <v>2297.87</v>
      </c>
      <c r="N17" s="354"/>
      <c r="O17" s="355"/>
      <c r="P17" s="355"/>
      <c r="Q17" s="253" t="str">
        <f t="shared" ref="Q17:Q18" si="0">IF(M17&gt;O$16,"EXCESSIVAMENTE ELEVADO",IF(M17&lt;P$16,"INEXEQUÍVEL","VÁLIDO"))</f>
        <v>INEXEQUÍVEL</v>
      </c>
      <c r="R17" s="254">
        <f t="shared" ref="R17:R18" si="1">M17/N$16</f>
        <v>0.61808620673493042</v>
      </c>
      <c r="S17" s="253" t="s">
        <v>142</v>
      </c>
      <c r="T17" s="367"/>
      <c r="U17" s="367"/>
      <c r="V17" s="178"/>
      <c r="W17" s="304">
        <f>AVERAGE(M16:M18)</f>
        <v>1923.3960833333331</v>
      </c>
      <c r="X17" s="305">
        <f>_xlfn.STDEV.S(M16:M18)</f>
        <v>859.31341580343758</v>
      </c>
      <c r="Y17" s="306">
        <f>X17/W17</f>
        <v>0.44676882897370168</v>
      </c>
      <c r="Z17" s="307" t="str">
        <f>IF(Y17&gt;25,"MEDIANA;","MÉDIA")</f>
        <v>MÉDIA</v>
      </c>
      <c r="AA17" s="304">
        <f>MIN(M16:M20)</f>
        <v>940.39125000000001</v>
      </c>
      <c r="AB17" s="308" t="s">
        <v>68</v>
      </c>
      <c r="AC17" s="309" t="s">
        <v>69</v>
      </c>
      <c r="AE17" s="255"/>
      <c r="AF17" s="88"/>
      <c r="AG17" s="340"/>
      <c r="AH17" s="341"/>
      <c r="AI17" s="341"/>
      <c r="AJ17" s="341"/>
      <c r="AK17" s="341"/>
      <c r="AL17" s="341"/>
      <c r="AM17" s="341"/>
      <c r="AN17" s="341"/>
      <c r="AO17" s="341"/>
      <c r="AP17" s="342"/>
    </row>
    <row r="18" spans="1:42" ht="115.5" customHeight="1" x14ac:dyDescent="0.25">
      <c r="A18" s="349"/>
      <c r="B18" s="349"/>
      <c r="C18" s="351"/>
      <c r="D18" s="352"/>
      <c r="E18" s="353"/>
      <c r="F18" s="358"/>
      <c r="G18" s="358"/>
      <c r="H18" s="361"/>
      <c r="I18" s="288" t="s">
        <v>70</v>
      </c>
      <c r="J18" s="219" t="s">
        <v>55</v>
      </c>
      <c r="K18" s="108" t="s">
        <v>71</v>
      </c>
      <c r="L18" s="194" t="s">
        <v>72</v>
      </c>
      <c r="M18" s="207">
        <f>664.112*H$16</f>
        <v>2531.9269999999997</v>
      </c>
      <c r="N18" s="354"/>
      <c r="O18" s="355"/>
      <c r="P18" s="355"/>
      <c r="Q18" s="253" t="str">
        <f t="shared" si="0"/>
        <v>INEXEQUÍVEL</v>
      </c>
      <c r="R18" s="254">
        <f t="shared" si="1"/>
        <v>0.68104338154889188</v>
      </c>
      <c r="S18" s="253" t="s">
        <v>142</v>
      </c>
      <c r="T18" s="367"/>
      <c r="U18" s="367"/>
      <c r="V18" s="178"/>
      <c r="W18" s="91"/>
      <c r="X18" s="91"/>
      <c r="Y18" s="91"/>
      <c r="Z18" s="91"/>
      <c r="AA18" s="91"/>
      <c r="AB18" s="303"/>
      <c r="AC18" s="303"/>
      <c r="AE18" s="255"/>
      <c r="AF18" s="88"/>
      <c r="AG18" s="310"/>
      <c r="AH18" s="310"/>
      <c r="AI18" s="310"/>
      <c r="AJ18" s="310"/>
      <c r="AK18" s="310"/>
      <c r="AL18" s="310"/>
      <c r="AM18" s="310"/>
      <c r="AN18" s="310"/>
      <c r="AO18" s="310"/>
      <c r="AP18" s="310"/>
    </row>
    <row r="19" spans="1:42" ht="71.25" customHeight="1" x14ac:dyDescent="0.25">
      <c r="A19" s="349"/>
      <c r="B19" s="349"/>
      <c r="C19" s="351"/>
      <c r="D19" s="352"/>
      <c r="E19" s="353"/>
      <c r="F19" s="358"/>
      <c r="G19" s="358"/>
      <c r="H19" s="361"/>
      <c r="I19" s="193" t="s">
        <v>73</v>
      </c>
      <c r="J19" s="193" t="s">
        <v>74</v>
      </c>
      <c r="K19" s="108" t="s">
        <v>75</v>
      </c>
      <c r="L19" s="193" t="s">
        <v>72</v>
      </c>
      <c r="M19" s="15">
        <v>6407</v>
      </c>
      <c r="N19" s="354"/>
      <c r="O19" s="355"/>
      <c r="P19" s="355"/>
      <c r="Q19" s="253" t="str">
        <f>IF(M19&gt;O$16,"EXCESSIVAMENTE ELEVADO",IF(M19&lt;P$16,"INEXEQUÍVEL","VÁLIDO"))</f>
        <v>EXCESSIVAMENTE ELEVADO</v>
      </c>
      <c r="R19" s="254">
        <f>(M19-$N$16)/$N16</f>
        <v>0.72336917517122368</v>
      </c>
      <c r="S19" s="253" t="s">
        <v>146</v>
      </c>
      <c r="T19" s="367"/>
      <c r="U19" s="367"/>
      <c r="AE19" s="255"/>
      <c r="AF19" s="88"/>
      <c r="AG19" s="310"/>
      <c r="AH19" s="310"/>
      <c r="AI19" s="310"/>
      <c r="AJ19" s="310"/>
      <c r="AK19" s="310"/>
      <c r="AL19" s="310"/>
      <c r="AM19" s="310"/>
      <c r="AN19" s="310"/>
      <c r="AO19" s="310"/>
      <c r="AP19" s="310"/>
    </row>
    <row r="20" spans="1:42" ht="71.25" customHeight="1" x14ac:dyDescent="0.25">
      <c r="A20" s="349"/>
      <c r="B20" s="349"/>
      <c r="C20" s="351"/>
      <c r="D20" s="352"/>
      <c r="E20" s="353"/>
      <c r="F20" s="358"/>
      <c r="G20" s="358"/>
      <c r="H20" s="361"/>
      <c r="I20" s="193" t="s">
        <v>76</v>
      </c>
      <c r="J20" s="193" t="s">
        <v>77</v>
      </c>
      <c r="K20" s="109" t="s">
        <v>78</v>
      </c>
      <c r="L20" s="194" t="s">
        <v>72</v>
      </c>
      <c r="M20" s="208">
        <v>6411.4</v>
      </c>
      <c r="N20" s="354"/>
      <c r="O20" s="355"/>
      <c r="P20" s="355"/>
      <c r="Q20" s="253" t="str">
        <f>IF(M20&gt;O$16,"EXCESSIVAMENTE ELEVADO",IF(M20&lt;P$16,"INEXEQUÍVEL","VÁLIDO"))</f>
        <v>EXCESSIVAMENTE ELEVADO</v>
      </c>
      <c r="R20" s="254">
        <f>(M20-$N$16)/$N$16</f>
        <v>0.72455269700215119</v>
      </c>
      <c r="S20" s="253" t="s">
        <v>146</v>
      </c>
      <c r="T20" s="367"/>
      <c r="U20" s="367"/>
      <c r="AE20" s="255"/>
      <c r="AF20" s="88"/>
      <c r="AG20" s="88"/>
      <c r="AH20" s="88"/>
      <c r="AI20" s="88"/>
      <c r="AJ20" s="88"/>
      <c r="AK20" s="88"/>
      <c r="AL20" s="88"/>
      <c r="AM20" s="88"/>
      <c r="AN20" s="20"/>
      <c r="AO20" s="243"/>
    </row>
    <row r="21" spans="1:42" ht="69" hidden="1" customHeight="1" thickBot="1" x14ac:dyDescent="0.3">
      <c r="A21" s="349"/>
      <c r="B21" s="349"/>
      <c r="C21" s="351"/>
      <c r="D21" s="352"/>
      <c r="E21" s="353"/>
      <c r="F21" s="358"/>
      <c r="G21" s="358"/>
      <c r="H21" s="361"/>
      <c r="I21" s="193"/>
      <c r="J21" s="193"/>
      <c r="K21" s="109"/>
      <c r="L21" s="194"/>
      <c r="M21" s="208"/>
      <c r="N21" s="354"/>
      <c r="O21" s="355"/>
      <c r="P21" s="355"/>
      <c r="Q21" s="253" t="str">
        <f t="shared" ref="Q21:Q24" si="2">IF(M21&gt;O$16,"EXCESSIVAMENTE ELEVADO",IF(M21&lt;P$16,"INEXEQUÍVEL","VÁLIDO"))</f>
        <v>INEXEQUÍVEL</v>
      </c>
      <c r="R21" s="258"/>
      <c r="S21" s="259"/>
      <c r="T21" s="367"/>
      <c r="U21" s="367"/>
      <c r="AE21" s="260"/>
      <c r="AF21" s="261"/>
      <c r="AG21" s="261"/>
      <c r="AH21" s="261"/>
      <c r="AI21" s="261"/>
      <c r="AJ21" s="261"/>
      <c r="AK21" s="261"/>
      <c r="AL21" s="261"/>
      <c r="AM21" s="261"/>
      <c r="AN21" s="86"/>
      <c r="AO21" s="262"/>
    </row>
    <row r="22" spans="1:42" ht="61.9" hidden="1" customHeight="1" thickBot="1" x14ac:dyDescent="0.3">
      <c r="A22" s="349"/>
      <c r="B22" s="349"/>
      <c r="C22" s="351"/>
      <c r="D22" s="352"/>
      <c r="E22" s="353"/>
      <c r="F22" s="358"/>
      <c r="G22" s="358"/>
      <c r="H22" s="361"/>
      <c r="I22" s="212"/>
      <c r="J22" s="192"/>
      <c r="K22" s="152"/>
      <c r="L22" s="192"/>
      <c r="M22" s="200"/>
      <c r="N22" s="354"/>
      <c r="O22" s="355"/>
      <c r="P22" s="355"/>
      <c r="Q22" s="253" t="str">
        <f t="shared" si="2"/>
        <v>INEXEQUÍVEL</v>
      </c>
      <c r="R22" s="258"/>
      <c r="S22" s="259"/>
      <c r="T22" s="367"/>
      <c r="U22" s="367"/>
      <c r="AE22" s="260"/>
      <c r="AF22" s="261"/>
      <c r="AG22" s="261"/>
      <c r="AH22" s="261"/>
      <c r="AI22" s="261"/>
      <c r="AJ22" s="261"/>
      <c r="AK22" s="261"/>
      <c r="AL22" s="261"/>
      <c r="AM22" s="261"/>
      <c r="AN22" s="86"/>
      <c r="AO22" s="262"/>
    </row>
    <row r="23" spans="1:42" ht="62.45" hidden="1" customHeight="1" thickBot="1" x14ac:dyDescent="0.3">
      <c r="A23" s="349"/>
      <c r="B23" s="349"/>
      <c r="C23" s="351"/>
      <c r="D23" s="352"/>
      <c r="E23" s="353"/>
      <c r="F23" s="358"/>
      <c r="G23" s="358"/>
      <c r="H23" s="361"/>
      <c r="I23" s="263"/>
      <c r="J23" s="193"/>
      <c r="K23" s="109"/>
      <c r="L23" s="191"/>
      <c r="M23" s="208"/>
      <c r="N23" s="354"/>
      <c r="O23" s="355"/>
      <c r="P23" s="355"/>
      <c r="Q23" s="253" t="str">
        <f t="shared" si="2"/>
        <v>INEXEQUÍVEL</v>
      </c>
      <c r="R23" s="254">
        <f>(M23-N16)/N16</f>
        <v>-1</v>
      </c>
      <c r="S23" s="253" t="s">
        <v>79</v>
      </c>
      <c r="T23" s="367"/>
      <c r="U23" s="367"/>
      <c r="AE23" s="264" t="s">
        <v>80</v>
      </c>
      <c r="AF23" s="264"/>
      <c r="AG23" s="264"/>
      <c r="AH23" s="264"/>
      <c r="AI23" s="264"/>
      <c r="AJ23" s="264"/>
      <c r="AK23" s="264"/>
      <c r="AL23" s="264"/>
      <c r="AM23" s="264"/>
      <c r="AN23" s="264"/>
      <c r="AO23" s="264"/>
    </row>
    <row r="24" spans="1:42" ht="62.45" hidden="1" customHeight="1" thickBot="1" x14ac:dyDescent="0.3">
      <c r="A24" s="349"/>
      <c r="B24" s="349"/>
      <c r="C24" s="351"/>
      <c r="D24" s="352"/>
      <c r="E24" s="353"/>
      <c r="F24" s="359"/>
      <c r="G24" s="359"/>
      <c r="H24" s="362"/>
      <c r="I24" s="193"/>
      <c r="J24" s="193"/>
      <c r="K24" s="109"/>
      <c r="L24" s="191"/>
      <c r="M24" s="208"/>
      <c r="N24" s="354"/>
      <c r="O24" s="355"/>
      <c r="P24" s="355"/>
      <c r="Q24" s="265" t="str">
        <f t="shared" si="2"/>
        <v>INEXEQUÍVEL</v>
      </c>
      <c r="R24" s="254">
        <f>(M24-N16)/N16</f>
        <v>-1</v>
      </c>
      <c r="S24" s="253" t="s">
        <v>79</v>
      </c>
      <c r="T24" s="367"/>
      <c r="U24" s="367"/>
      <c r="AE24" s="261"/>
      <c r="AF24" s="261"/>
      <c r="AG24" s="261"/>
      <c r="AH24" s="261"/>
      <c r="AI24" s="261"/>
      <c r="AJ24" s="261"/>
      <c r="AK24" s="261"/>
      <c r="AL24" s="261"/>
      <c r="AM24" s="261"/>
      <c r="AN24" s="261"/>
      <c r="AO24" s="261"/>
    </row>
    <row r="25" spans="1:42" s="20" customFormat="1" ht="21.75" customHeight="1" x14ac:dyDescent="0.25">
      <c r="A25" s="370"/>
      <c r="B25" s="370"/>
      <c r="C25" s="370"/>
      <c r="D25" s="370"/>
      <c r="E25" s="370"/>
      <c r="F25" s="370"/>
      <c r="G25" s="370"/>
      <c r="H25" s="370"/>
      <c r="I25" s="370"/>
      <c r="J25" s="370"/>
      <c r="K25" s="370"/>
      <c r="L25" s="370"/>
      <c r="M25" s="370"/>
      <c r="N25" s="370"/>
      <c r="O25" s="370"/>
      <c r="P25" s="370"/>
      <c r="Q25" s="370"/>
      <c r="R25" s="370"/>
      <c r="S25" s="370"/>
      <c r="T25" s="370"/>
      <c r="U25" s="266"/>
      <c r="Y25" s="40"/>
      <c r="AE25" s="243"/>
      <c r="AF25" s="243"/>
      <c r="AG25" s="243"/>
      <c r="AH25" s="243"/>
      <c r="AI25" s="243"/>
      <c r="AJ25" s="243"/>
      <c r="AK25" s="243"/>
      <c r="AL25" s="243"/>
      <c r="AM25" s="243"/>
      <c r="AN25" s="243"/>
      <c r="AO25" s="243"/>
    </row>
    <row r="26" spans="1:42" ht="72" customHeight="1" x14ac:dyDescent="0.25">
      <c r="A26" s="349">
        <v>2</v>
      </c>
      <c r="B26" s="349"/>
      <c r="C26" s="351" t="s">
        <v>81</v>
      </c>
      <c r="D26" s="352" t="s">
        <v>82</v>
      </c>
      <c r="E26" s="353">
        <v>2</v>
      </c>
      <c r="F26" s="373">
        <v>2</v>
      </c>
      <c r="G26" s="357">
        <v>1.25</v>
      </c>
      <c r="H26" s="360">
        <f>F26*G26</f>
        <v>2.5</v>
      </c>
      <c r="I26" s="288" t="s">
        <v>84</v>
      </c>
      <c r="J26" s="219" t="s">
        <v>85</v>
      </c>
      <c r="K26" s="108" t="s">
        <v>56</v>
      </c>
      <c r="L26" s="194" t="s">
        <v>57</v>
      </c>
      <c r="M26" s="207">
        <f>246.66*H26</f>
        <v>616.65</v>
      </c>
      <c r="N26" s="354">
        <f>AVERAGE(M26:M30)</f>
        <v>2405.2449999999999</v>
      </c>
      <c r="O26" s="355">
        <f>N26*1.25</f>
        <v>3006.5562499999996</v>
      </c>
      <c r="P26" s="355">
        <f>N26*0.75</f>
        <v>1803.9337499999999</v>
      </c>
      <c r="Q26" s="253" t="str">
        <f>IF(M26&gt;O$26,"EXCESSIVAMENTE ELEVADO",IF(M26&lt;P$26,"INEXEQUÍVEL","VÁLIDO"))</f>
        <v>INEXEQUÍVEL</v>
      </c>
      <c r="R26" s="254">
        <f>M26/N$26</f>
        <v>0.25637720897455352</v>
      </c>
      <c r="S26" s="253" t="s">
        <v>142</v>
      </c>
      <c r="T26" s="367">
        <f>TRUNC(AVERAGE(M26:M28),2)</f>
        <v>1261.24</v>
      </c>
      <c r="U26" s="367">
        <f>T26*E26</f>
        <v>2522.48</v>
      </c>
      <c r="W26" s="363" t="s">
        <v>59</v>
      </c>
      <c r="X26" s="363"/>
      <c r="Y26" s="363"/>
      <c r="Z26" s="363"/>
      <c r="AA26" s="363"/>
      <c r="AB26" s="369" t="s">
        <v>60</v>
      </c>
      <c r="AC26" s="369"/>
    </row>
    <row r="27" spans="1:42" ht="72" customHeight="1" x14ac:dyDescent="0.25">
      <c r="A27" s="349"/>
      <c r="B27" s="349"/>
      <c r="C27" s="351"/>
      <c r="D27" s="352"/>
      <c r="E27" s="353"/>
      <c r="F27" s="374"/>
      <c r="G27" s="358"/>
      <c r="H27" s="361"/>
      <c r="I27" s="288" t="s">
        <v>66</v>
      </c>
      <c r="J27" s="219" t="s">
        <v>55</v>
      </c>
      <c r="K27" s="108" t="s">
        <v>67</v>
      </c>
      <c r="L27" s="194" t="s">
        <v>72</v>
      </c>
      <c r="M27" s="335">
        <f>H26*602.72</f>
        <v>1506.8000000000002</v>
      </c>
      <c r="N27" s="354"/>
      <c r="O27" s="355"/>
      <c r="P27" s="355"/>
      <c r="Q27" s="253" t="str">
        <f t="shared" ref="Q27:Q30" si="3">IF(M27&gt;O$26,"EXCESSIVAMENTE ELEVADO",IF(M27&lt;P$26,"INEXEQUÍVEL","VÁLIDO"))</f>
        <v>INEXEQUÍVEL</v>
      </c>
      <c r="R27" s="254">
        <f t="shared" ref="R27:R28" si="4">M27/N$26</f>
        <v>0.62646424792484767</v>
      </c>
      <c r="S27" s="253" t="s">
        <v>142</v>
      </c>
      <c r="T27" s="367"/>
      <c r="U27" s="367"/>
      <c r="W27" s="304">
        <f>AVERAGE(M26:M28)</f>
        <v>1261.2416666666668</v>
      </c>
      <c r="X27" s="305">
        <f>_xlfn.STDEV.S(M26:M28)</f>
        <v>563.48243669020724</v>
      </c>
      <c r="Y27" s="306">
        <f>X27/W27</f>
        <v>0.44676801566462193</v>
      </c>
      <c r="Z27" s="307" t="str">
        <f>IF(Y27&gt;25,"MEDIANA;","MÉDIA")</f>
        <v>MÉDIA</v>
      </c>
      <c r="AA27" s="304">
        <f>MIN(M26:M30)</f>
        <v>616.65</v>
      </c>
      <c r="AB27" s="308" t="s">
        <v>68</v>
      </c>
      <c r="AC27" s="309" t="s">
        <v>69</v>
      </c>
    </row>
    <row r="28" spans="1:42" ht="72" customHeight="1" x14ac:dyDescent="0.25">
      <c r="A28" s="349"/>
      <c r="B28" s="349"/>
      <c r="C28" s="351"/>
      <c r="D28" s="352"/>
      <c r="E28" s="353"/>
      <c r="F28" s="374"/>
      <c r="G28" s="358"/>
      <c r="H28" s="361"/>
      <c r="I28" s="288" t="s">
        <v>70</v>
      </c>
      <c r="J28" s="219" t="s">
        <v>55</v>
      </c>
      <c r="K28" s="108" t="s">
        <v>71</v>
      </c>
      <c r="L28" s="194" t="s">
        <v>72</v>
      </c>
      <c r="M28" s="335">
        <f>H26*664.11</f>
        <v>1660.2750000000001</v>
      </c>
      <c r="N28" s="354"/>
      <c r="O28" s="355"/>
      <c r="P28" s="355"/>
      <c r="Q28" s="253" t="str">
        <f t="shared" si="3"/>
        <v>INEXEQUÍVEL</v>
      </c>
      <c r="R28" s="254">
        <f t="shared" si="4"/>
        <v>0.6902727165008139</v>
      </c>
      <c r="S28" s="253" t="s">
        <v>142</v>
      </c>
      <c r="T28" s="367"/>
      <c r="U28" s="367"/>
      <c r="W28" s="91"/>
      <c r="X28" s="91"/>
      <c r="Y28" s="91"/>
      <c r="Z28" s="91"/>
      <c r="AA28" s="91"/>
      <c r="AB28" s="303"/>
      <c r="AC28" s="303"/>
    </row>
    <row r="29" spans="1:42" ht="72" customHeight="1" x14ac:dyDescent="0.25">
      <c r="A29" s="349"/>
      <c r="B29" s="349"/>
      <c r="C29" s="351"/>
      <c r="D29" s="352"/>
      <c r="E29" s="353"/>
      <c r="F29" s="374"/>
      <c r="G29" s="358"/>
      <c r="H29" s="361"/>
      <c r="I29" s="193" t="s">
        <v>83</v>
      </c>
      <c r="J29" s="193" t="s">
        <v>74</v>
      </c>
      <c r="K29" s="109" t="s">
        <v>78</v>
      </c>
      <c r="L29" s="194" t="s">
        <v>72</v>
      </c>
      <c r="M29" s="208">
        <v>4042.5</v>
      </c>
      <c r="N29" s="354"/>
      <c r="O29" s="355"/>
      <c r="P29" s="355"/>
      <c r="Q29" s="253" t="str">
        <f t="shared" si="3"/>
        <v>EXCESSIVAMENTE ELEVADO</v>
      </c>
      <c r="R29" s="254">
        <f>(M29-$N$26)/$N$26</f>
        <v>0.68070196591199661</v>
      </c>
      <c r="S29" s="253" t="s">
        <v>146</v>
      </c>
      <c r="T29" s="367"/>
      <c r="U29" s="367"/>
      <c r="W29" s="91"/>
      <c r="X29" s="91"/>
      <c r="Y29" s="91"/>
      <c r="Z29" s="91"/>
      <c r="AA29" s="91"/>
      <c r="AB29" s="303"/>
      <c r="AC29" s="303"/>
    </row>
    <row r="30" spans="1:42" ht="72" customHeight="1" x14ac:dyDescent="0.25">
      <c r="A30" s="349"/>
      <c r="B30" s="349"/>
      <c r="C30" s="351"/>
      <c r="D30" s="352"/>
      <c r="E30" s="353"/>
      <c r="F30" s="374"/>
      <c r="G30" s="358"/>
      <c r="H30" s="361"/>
      <c r="I30" s="193" t="s">
        <v>86</v>
      </c>
      <c r="J30" s="193" t="s">
        <v>74</v>
      </c>
      <c r="K30" s="108" t="s">
        <v>75</v>
      </c>
      <c r="L30" s="193" t="s">
        <v>72</v>
      </c>
      <c r="M30" s="208">
        <v>4200</v>
      </c>
      <c r="N30" s="354"/>
      <c r="O30" s="355"/>
      <c r="P30" s="355"/>
      <c r="Q30" s="253" t="str">
        <f t="shared" si="3"/>
        <v>EXCESSIVAMENTE ELEVADO</v>
      </c>
      <c r="R30" s="254">
        <f>(M30-$N$26)/$N$26</f>
        <v>0.74618386068778864</v>
      </c>
      <c r="S30" s="253" t="s">
        <v>146</v>
      </c>
      <c r="T30" s="367"/>
      <c r="U30" s="367"/>
      <c r="W30" s="91"/>
      <c r="X30" s="91"/>
      <c r="Y30" s="337"/>
      <c r="Z30" s="91"/>
      <c r="AA30" s="91"/>
      <c r="AB30" s="338"/>
      <c r="AC30" s="339"/>
    </row>
    <row r="31" spans="1:42" ht="72" hidden="1" customHeight="1" thickBot="1" x14ac:dyDescent="0.3">
      <c r="A31" s="349"/>
      <c r="B31" s="349"/>
      <c r="C31" s="351"/>
      <c r="D31" s="352"/>
      <c r="E31" s="353"/>
      <c r="F31" s="374"/>
      <c r="G31" s="358"/>
      <c r="H31" s="361"/>
      <c r="I31" s="212"/>
      <c r="J31" s="192"/>
      <c r="K31" s="152"/>
      <c r="L31" s="192"/>
      <c r="M31" s="200"/>
      <c r="N31" s="354"/>
      <c r="O31" s="355"/>
      <c r="P31" s="355"/>
      <c r="Q31" s="253" t="str">
        <f t="shared" ref="Q31" si="5">IF(M31&gt;O$26,"EXCESSIVAMENTE ELEVADO",IF(M31&lt;P$26,"INEXEQUÍVEL","VÁLIDO"))</f>
        <v>INEXEQUÍVEL</v>
      </c>
      <c r="R31" s="258"/>
      <c r="S31" s="267"/>
      <c r="T31" s="367"/>
      <c r="U31" s="367"/>
    </row>
    <row r="32" spans="1:42" ht="72" hidden="1" customHeight="1" thickBot="1" x14ac:dyDescent="0.3">
      <c r="A32" s="349"/>
      <c r="B32" s="349"/>
      <c r="C32" s="351"/>
      <c r="D32" s="352"/>
      <c r="E32" s="353"/>
      <c r="F32" s="374"/>
      <c r="G32" s="358"/>
      <c r="H32" s="361"/>
      <c r="I32" s="193"/>
      <c r="J32" s="193"/>
      <c r="K32" s="109"/>
      <c r="L32" s="194"/>
      <c r="M32" s="208"/>
      <c r="N32" s="354"/>
      <c r="O32" s="355"/>
      <c r="P32" s="355"/>
      <c r="Q32" s="253" t="str">
        <f>IF(M32&gt;O$26,"EXCESSIVAMENTE ELEVADO",IF(M32&lt;P$26,"INEXEQUÍVEL","VÁLIDO"))</f>
        <v>INEXEQUÍVEL</v>
      </c>
      <c r="R32" s="258"/>
      <c r="S32" s="267"/>
      <c r="T32" s="367"/>
      <c r="U32" s="367"/>
      <c r="W32" s="118"/>
      <c r="X32" s="118"/>
      <c r="Y32" s="118"/>
      <c r="Z32" s="118"/>
      <c r="AA32" s="118"/>
      <c r="AB32" s="117"/>
      <c r="AC32" s="117"/>
    </row>
    <row r="33" spans="1:29" ht="72" hidden="1" customHeight="1" thickBot="1" x14ac:dyDescent="0.3">
      <c r="A33" s="349"/>
      <c r="B33" s="349"/>
      <c r="C33" s="351"/>
      <c r="D33" s="352"/>
      <c r="E33" s="353"/>
      <c r="F33" s="374"/>
      <c r="G33" s="358"/>
      <c r="H33" s="361"/>
      <c r="I33" s="193"/>
      <c r="J33" s="193"/>
      <c r="K33" s="109"/>
      <c r="L33" s="191"/>
      <c r="M33" s="208"/>
      <c r="N33" s="354"/>
      <c r="O33" s="355"/>
      <c r="P33" s="355"/>
      <c r="Q33" s="253" t="str">
        <f>IF(M33&gt;O$26,"EXCESSIVAMENTE ELEVADO",IF(M33&lt;P$26,"INEXEQUÍVEL","VÁLIDO"))</f>
        <v>INEXEQUÍVEL</v>
      </c>
      <c r="R33" s="254">
        <f>(M33-N26)/N26</f>
        <v>-1</v>
      </c>
      <c r="S33" s="265" t="s">
        <v>79</v>
      </c>
      <c r="T33" s="367"/>
      <c r="U33" s="367"/>
      <c r="W33" s="118"/>
      <c r="X33" s="118"/>
      <c r="Y33" s="118"/>
      <c r="Z33" s="118"/>
      <c r="AA33" s="118"/>
      <c r="AB33" s="117"/>
      <c r="AC33" s="117"/>
    </row>
    <row r="34" spans="1:29" ht="72" hidden="1" customHeight="1" thickBot="1" x14ac:dyDescent="0.3">
      <c r="A34" s="349"/>
      <c r="B34" s="349"/>
      <c r="C34" s="351"/>
      <c r="D34" s="352"/>
      <c r="E34" s="353"/>
      <c r="F34" s="375"/>
      <c r="G34" s="359"/>
      <c r="H34" s="362"/>
      <c r="I34" s="263"/>
      <c r="J34" s="193"/>
      <c r="K34" s="109"/>
      <c r="L34" s="191"/>
      <c r="M34" s="208"/>
      <c r="N34" s="354"/>
      <c r="O34" s="355"/>
      <c r="P34" s="355"/>
      <c r="Q34" s="253" t="str">
        <f>IF(M34&gt;O$26,"EXCESSIVAMENTE ELEVADO",IF(M34&lt;P$26,"INEXEQUÍVEL","VÁLIDO"))</f>
        <v>INEXEQUÍVEL</v>
      </c>
      <c r="R34" s="254">
        <f>(M34-N26)/N26</f>
        <v>-1</v>
      </c>
      <c r="S34" s="265" t="s">
        <v>79</v>
      </c>
      <c r="T34" s="367"/>
      <c r="U34" s="367"/>
      <c r="W34" s="118"/>
      <c r="X34" s="118"/>
      <c r="Y34" s="119"/>
      <c r="Z34" s="118"/>
      <c r="AA34" s="118"/>
      <c r="AB34" s="120"/>
      <c r="AC34" s="121"/>
    </row>
    <row r="35" spans="1:29" s="20" customFormat="1" ht="21.75" customHeight="1" thickBot="1" x14ac:dyDescent="0.3">
      <c r="A35" s="370"/>
      <c r="B35" s="370"/>
      <c r="C35" s="370"/>
      <c r="D35" s="370"/>
      <c r="E35" s="370"/>
      <c r="F35" s="370"/>
      <c r="G35" s="370"/>
      <c r="H35" s="370"/>
      <c r="I35" s="370"/>
      <c r="J35" s="370"/>
      <c r="K35" s="370"/>
      <c r="L35" s="370"/>
      <c r="M35" s="370"/>
      <c r="N35" s="370"/>
      <c r="O35" s="370"/>
      <c r="P35" s="370"/>
      <c r="Q35" s="370"/>
      <c r="R35" s="370"/>
      <c r="S35" s="370"/>
      <c r="T35" s="370"/>
      <c r="U35" s="266"/>
      <c r="Y35" s="40"/>
    </row>
    <row r="36" spans="1:29" ht="69.75" customHeight="1" thickBot="1" x14ac:dyDescent="0.3">
      <c r="A36" s="349">
        <v>3</v>
      </c>
      <c r="B36" s="349"/>
      <c r="C36" s="351" t="s">
        <v>87</v>
      </c>
      <c r="D36" s="352" t="s">
        <v>82</v>
      </c>
      <c r="E36" s="353">
        <v>2</v>
      </c>
      <c r="F36" s="360">
        <v>1.8</v>
      </c>
      <c r="G36" s="360">
        <v>0.95</v>
      </c>
      <c r="H36" s="360">
        <f>F36*G36</f>
        <v>1.71</v>
      </c>
      <c r="I36" s="288" t="s">
        <v>84</v>
      </c>
      <c r="J36" s="219" t="s">
        <v>85</v>
      </c>
      <c r="K36" s="108" t="s">
        <v>56</v>
      </c>
      <c r="L36" s="194" t="s">
        <v>57</v>
      </c>
      <c r="M36" s="207">
        <f>246.66*H36</f>
        <v>421.78859999999997</v>
      </c>
      <c r="N36" s="354">
        <f>AVERAGE(M36:M40)</f>
        <v>1681.33358</v>
      </c>
      <c r="O36" s="355">
        <f>N36*1.25</f>
        <v>2101.6669750000001</v>
      </c>
      <c r="P36" s="355">
        <f>N36*0.75</f>
        <v>1261.0001849999999</v>
      </c>
      <c r="Q36" s="253" t="str">
        <f>IF(M36&gt;O$36,"EXCESSIVAMENTE ELEVADO",IF(M36&lt;P$36,"INEXEQUÍVEL","VÁLIDO"))</f>
        <v>INEXEQUÍVEL</v>
      </c>
      <c r="R36" s="254">
        <f>M36/N$36</f>
        <v>0.25086550641544908</v>
      </c>
      <c r="S36" s="253" t="s">
        <v>142</v>
      </c>
      <c r="T36" s="367">
        <f>TRUNC(AVERAGE(M36:M38),2)</f>
        <v>862.68</v>
      </c>
      <c r="U36" s="367">
        <f>T36*E26</f>
        <v>1725.36</v>
      </c>
      <c r="W36" s="364" t="s">
        <v>59</v>
      </c>
      <c r="X36" s="365"/>
      <c r="Y36" s="365"/>
      <c r="Z36" s="365"/>
      <c r="AA36" s="366"/>
      <c r="AB36" s="371" t="s">
        <v>60</v>
      </c>
      <c r="AC36" s="372"/>
    </row>
    <row r="37" spans="1:29" ht="69.75" customHeight="1" thickBot="1" x14ac:dyDescent="0.3">
      <c r="A37" s="349"/>
      <c r="B37" s="349"/>
      <c r="C37" s="351"/>
      <c r="D37" s="352"/>
      <c r="E37" s="353"/>
      <c r="F37" s="361"/>
      <c r="G37" s="361"/>
      <c r="H37" s="361"/>
      <c r="I37" s="288" t="s">
        <v>66</v>
      </c>
      <c r="J37" s="219" t="s">
        <v>55</v>
      </c>
      <c r="K37" s="108" t="s">
        <v>67</v>
      </c>
      <c r="L37" s="194" t="s">
        <v>72</v>
      </c>
      <c r="M37" s="200">
        <f>H36*602.72</f>
        <v>1030.6512</v>
      </c>
      <c r="N37" s="354"/>
      <c r="O37" s="355"/>
      <c r="P37" s="355"/>
      <c r="Q37" s="253" t="str">
        <f t="shared" ref="Q37:Q38" si="6">IF(M37&gt;O$36,"EXCESSIVAMENTE ELEVADO",IF(M37&lt;P$36,"INEXEQUÍVEL","VÁLIDO"))</f>
        <v>INEXEQUÍVEL</v>
      </c>
      <c r="R37" s="254">
        <f t="shared" ref="R37:R38" si="7">M37/N$36</f>
        <v>0.6129962621694619</v>
      </c>
      <c r="S37" s="253" t="s">
        <v>142</v>
      </c>
      <c r="T37" s="367"/>
      <c r="U37" s="367"/>
      <c r="W37" s="327"/>
      <c r="X37" s="328"/>
      <c r="Y37" s="328"/>
      <c r="Z37" s="328"/>
      <c r="AA37" s="329"/>
      <c r="AB37" s="320"/>
      <c r="AC37" s="321"/>
    </row>
    <row r="38" spans="1:29" ht="69.75" customHeight="1" thickBot="1" x14ac:dyDescent="0.3">
      <c r="A38" s="349"/>
      <c r="B38" s="349"/>
      <c r="C38" s="351"/>
      <c r="D38" s="352"/>
      <c r="E38" s="353"/>
      <c r="F38" s="361"/>
      <c r="G38" s="361"/>
      <c r="H38" s="361"/>
      <c r="I38" s="288" t="s">
        <v>70</v>
      </c>
      <c r="J38" s="219" t="s">
        <v>55</v>
      </c>
      <c r="K38" s="108" t="s">
        <v>71</v>
      </c>
      <c r="L38" s="194" t="s">
        <v>72</v>
      </c>
      <c r="M38" s="200">
        <f>H36*664.11</f>
        <v>1135.6280999999999</v>
      </c>
      <c r="N38" s="354"/>
      <c r="O38" s="355"/>
      <c r="P38" s="355"/>
      <c r="Q38" s="253" t="str">
        <f t="shared" si="6"/>
        <v>INEXEQUÍVEL</v>
      </c>
      <c r="R38" s="254">
        <f t="shared" si="7"/>
        <v>0.67543295007526105</v>
      </c>
      <c r="S38" s="253" t="s">
        <v>142</v>
      </c>
      <c r="T38" s="367"/>
      <c r="U38" s="367"/>
      <c r="W38" s="327"/>
      <c r="X38" s="328"/>
      <c r="Y38" s="328"/>
      <c r="Z38" s="328"/>
      <c r="AA38" s="329"/>
      <c r="AB38" s="320"/>
      <c r="AC38" s="321"/>
    </row>
    <row r="39" spans="1:29" ht="61.15" customHeight="1" x14ac:dyDescent="0.25">
      <c r="A39" s="349"/>
      <c r="B39" s="349"/>
      <c r="C39" s="351"/>
      <c r="D39" s="352"/>
      <c r="E39" s="353"/>
      <c r="F39" s="361"/>
      <c r="G39" s="361"/>
      <c r="H39" s="361"/>
      <c r="I39" s="193" t="s">
        <v>86</v>
      </c>
      <c r="J39" s="14" t="s">
        <v>74</v>
      </c>
      <c r="K39" s="108" t="s">
        <v>75</v>
      </c>
      <c r="L39" s="193" t="s">
        <v>72</v>
      </c>
      <c r="M39" s="15">
        <v>2908</v>
      </c>
      <c r="N39" s="354"/>
      <c r="O39" s="355"/>
      <c r="P39" s="355"/>
      <c r="Q39" s="253" t="str">
        <f t="shared" ref="Q39:Q42" si="8">IF(M39&gt;O$36,"EXCESSIVAMENTE ELEVADO",IF(M39&lt;P$36,"INEXEQUÍVEL","VÁLIDO"))</f>
        <v>EXCESSIVAMENTE ELEVADO</v>
      </c>
      <c r="R39" s="254">
        <f>(M39-$N$36)/$N$36</f>
        <v>0.72957944490706006</v>
      </c>
      <c r="S39" s="253" t="s">
        <v>146</v>
      </c>
      <c r="T39" s="367"/>
      <c r="U39" s="367"/>
      <c r="V39" s="89"/>
      <c r="W39" s="51" t="s">
        <v>61</v>
      </c>
      <c r="X39" s="52" t="s">
        <v>62</v>
      </c>
      <c r="Y39" s="53" t="s">
        <v>63</v>
      </c>
      <c r="Z39" s="52" t="s">
        <v>64</v>
      </c>
      <c r="AA39" s="54" t="s">
        <v>65</v>
      </c>
      <c r="AB39" s="268" t="s">
        <v>60</v>
      </c>
      <c r="AC39" s="269"/>
    </row>
    <row r="40" spans="1:29" ht="71.25" customHeight="1" thickBot="1" x14ac:dyDescent="0.3">
      <c r="A40" s="349"/>
      <c r="B40" s="349"/>
      <c r="C40" s="351"/>
      <c r="D40" s="352"/>
      <c r="E40" s="353"/>
      <c r="F40" s="361"/>
      <c r="G40" s="361"/>
      <c r="H40" s="361"/>
      <c r="I40" s="193" t="s">
        <v>83</v>
      </c>
      <c r="J40" s="13" t="s">
        <v>74</v>
      </c>
      <c r="K40" s="109" t="s">
        <v>78</v>
      </c>
      <c r="L40" s="194" t="s">
        <v>72</v>
      </c>
      <c r="M40" s="208">
        <v>2910.6</v>
      </c>
      <c r="N40" s="354"/>
      <c r="O40" s="355"/>
      <c r="P40" s="355"/>
      <c r="Q40" s="253" t="str">
        <f t="shared" si="8"/>
        <v>EXCESSIVAMENTE ELEVADO</v>
      </c>
      <c r="R40" s="254">
        <f>(M40-$N$36)/$N$36</f>
        <v>0.73112583643276785</v>
      </c>
      <c r="S40" s="253" t="s">
        <v>146</v>
      </c>
      <c r="T40" s="367"/>
      <c r="U40" s="367"/>
      <c r="V40" s="89"/>
      <c r="W40" s="57">
        <f>AVERAGE(M36:M38)</f>
        <v>862.6893</v>
      </c>
      <c r="X40" s="58">
        <f>_xlfn.STDEV.S(M36:M38)</f>
        <v>385.42198669610178</v>
      </c>
      <c r="Y40" s="59">
        <f>X40/W40</f>
        <v>0.44676801566462199</v>
      </c>
      <c r="Z40" s="60" t="str">
        <f>IF(Y40&gt;25,"MEDIANA;","MÉDIA")</f>
        <v>MÉDIA</v>
      </c>
      <c r="AA40" s="61">
        <f>MIN(M36:M40)</f>
        <v>421.78859999999997</v>
      </c>
      <c r="AB40" s="270">
        <v>0.25</v>
      </c>
      <c r="AC40" s="56">
        <v>0.75</v>
      </c>
    </row>
    <row r="41" spans="1:29" ht="61.15" hidden="1" customHeight="1" thickBot="1" x14ac:dyDescent="0.3">
      <c r="A41" s="349"/>
      <c r="B41" s="349"/>
      <c r="C41" s="351"/>
      <c r="D41" s="352"/>
      <c r="E41" s="353"/>
      <c r="F41" s="361"/>
      <c r="G41" s="361"/>
      <c r="H41" s="361"/>
      <c r="I41" s="212"/>
      <c r="J41" s="192"/>
      <c r="K41" s="152"/>
      <c r="L41" s="192"/>
      <c r="M41" s="200"/>
      <c r="N41" s="354"/>
      <c r="O41" s="355"/>
      <c r="P41" s="355"/>
      <c r="Q41" s="253" t="str">
        <f>IF(M41&gt;O$36,"EXCESSIVAMENTE ELEVADO",IF(M41&lt;P$36,"INEXEQUÍVEL","VÁLIDO"))</f>
        <v>INEXEQUÍVEL</v>
      </c>
      <c r="R41" s="143"/>
      <c r="S41" s="259"/>
      <c r="T41" s="367"/>
      <c r="U41" s="367"/>
      <c r="V41" s="89"/>
      <c r="AC41" s="153"/>
    </row>
    <row r="42" spans="1:29" ht="61.15" hidden="1" customHeight="1" thickBot="1" x14ac:dyDescent="0.3">
      <c r="A42" s="349"/>
      <c r="B42" s="349"/>
      <c r="C42" s="351"/>
      <c r="D42" s="352"/>
      <c r="E42" s="353"/>
      <c r="F42" s="362"/>
      <c r="G42" s="362"/>
      <c r="H42" s="362"/>
      <c r="I42" s="263"/>
      <c r="J42" s="193"/>
      <c r="K42" s="109"/>
      <c r="L42" s="191"/>
      <c r="M42" s="208"/>
      <c r="N42" s="354"/>
      <c r="O42" s="355"/>
      <c r="P42" s="355"/>
      <c r="Q42" s="253" t="str">
        <f t="shared" si="8"/>
        <v>INEXEQUÍVEL</v>
      </c>
      <c r="R42" s="143"/>
      <c r="S42" s="259"/>
      <c r="T42" s="367"/>
      <c r="U42" s="367"/>
      <c r="V42" s="89"/>
    </row>
    <row r="43" spans="1:29" s="20" customFormat="1" ht="21.75" customHeight="1" thickBot="1" x14ac:dyDescent="0.3">
      <c r="A43" s="370" t="s">
        <v>88</v>
      </c>
      <c r="B43" s="370"/>
      <c r="C43" s="370"/>
      <c r="D43" s="370"/>
      <c r="E43" s="370"/>
      <c r="F43" s="370"/>
      <c r="G43" s="370"/>
      <c r="H43" s="370"/>
      <c r="I43" s="370"/>
      <c r="J43" s="370"/>
      <c r="K43" s="370"/>
      <c r="L43" s="370"/>
      <c r="M43" s="370"/>
      <c r="N43" s="370"/>
      <c r="O43" s="370"/>
      <c r="P43" s="370"/>
      <c r="Q43" s="370"/>
      <c r="R43" s="370"/>
      <c r="S43" s="370"/>
      <c r="T43" s="370"/>
      <c r="U43" s="266"/>
      <c r="Y43" s="40"/>
    </row>
    <row r="44" spans="1:29" ht="74.25" customHeight="1" x14ac:dyDescent="0.25">
      <c r="A44" s="349">
        <v>4</v>
      </c>
      <c r="B44" s="349"/>
      <c r="C44" s="351" t="s">
        <v>89</v>
      </c>
      <c r="D44" s="352" t="s">
        <v>90</v>
      </c>
      <c r="E44" s="353">
        <v>2</v>
      </c>
      <c r="F44" s="360">
        <v>1.8</v>
      </c>
      <c r="G44" s="360">
        <v>0.95</v>
      </c>
      <c r="H44" s="360">
        <f>F44*G44</f>
        <v>1.71</v>
      </c>
      <c r="I44" s="288" t="s">
        <v>84</v>
      </c>
      <c r="J44" s="219" t="s">
        <v>85</v>
      </c>
      <c r="K44" s="108" t="s">
        <v>56</v>
      </c>
      <c r="L44" s="194" t="s">
        <v>57</v>
      </c>
      <c r="M44" s="207">
        <f>246.66*H44</f>
        <v>421.78859999999997</v>
      </c>
      <c r="N44" s="354">
        <f>AVERAGE(M44:M48)</f>
        <v>1681.33358</v>
      </c>
      <c r="O44" s="355">
        <f>N44*1.25</f>
        <v>2101.6669750000001</v>
      </c>
      <c r="P44" s="355">
        <f>N44*0.75</f>
        <v>1261.0001849999999</v>
      </c>
      <c r="Q44" s="253" t="str">
        <f>IF(M44&gt;O$44,"EXCESSIVAMENTE ELEVADO",IF(M44&lt;P$44,"INEXEQUÍVEL","VÁLIDO"))</f>
        <v>INEXEQUÍVEL</v>
      </c>
      <c r="R44" s="254">
        <f>M44/N$44</f>
        <v>0.25086550641544908</v>
      </c>
      <c r="S44" s="253" t="s">
        <v>142</v>
      </c>
      <c r="T44" s="367">
        <f>TRUNC(AVERAGE(M44:M46),2)</f>
        <v>862.68</v>
      </c>
      <c r="U44" s="367">
        <f>T44*E44</f>
        <v>1725.36</v>
      </c>
      <c r="W44" s="364" t="s">
        <v>59</v>
      </c>
      <c r="X44" s="365"/>
      <c r="Y44" s="365"/>
      <c r="Z44" s="365"/>
      <c r="AA44" s="366"/>
      <c r="AB44" s="376" t="s">
        <v>60</v>
      </c>
      <c r="AC44" s="377"/>
    </row>
    <row r="45" spans="1:29" ht="74.25" customHeight="1" x14ac:dyDescent="0.25">
      <c r="A45" s="349"/>
      <c r="B45" s="349"/>
      <c r="C45" s="351"/>
      <c r="D45" s="352"/>
      <c r="E45" s="353"/>
      <c r="F45" s="361"/>
      <c r="G45" s="361"/>
      <c r="H45" s="361"/>
      <c r="I45" s="288" t="s">
        <v>66</v>
      </c>
      <c r="J45" s="219" t="s">
        <v>55</v>
      </c>
      <c r="K45" s="108" t="s">
        <v>67</v>
      </c>
      <c r="L45" s="194" t="s">
        <v>72</v>
      </c>
      <c r="M45" s="200">
        <f>H44*602.72</f>
        <v>1030.6512</v>
      </c>
      <c r="N45" s="354"/>
      <c r="O45" s="355"/>
      <c r="P45" s="355"/>
      <c r="Q45" s="253" t="str">
        <f t="shared" ref="Q45:Q46" si="9">IF(M45&gt;O$44,"EXCESSIVAMENTE ELEVADO",IF(M45&lt;P$44,"INEXEQUÍVEL","VÁLIDO"))</f>
        <v>INEXEQUÍVEL</v>
      </c>
      <c r="R45" s="254">
        <f t="shared" ref="R45:R46" si="10">M45/N$44</f>
        <v>0.6129962621694619</v>
      </c>
      <c r="S45" s="253" t="s">
        <v>142</v>
      </c>
      <c r="T45" s="367"/>
      <c r="U45" s="367"/>
      <c r="W45" s="327"/>
      <c r="X45" s="328"/>
      <c r="Y45" s="328"/>
      <c r="Z45" s="328"/>
      <c r="AA45" s="329"/>
      <c r="AB45" s="330"/>
      <c r="AC45" s="331"/>
    </row>
    <row r="46" spans="1:29" ht="74.25" customHeight="1" x14ac:dyDescent="0.25">
      <c r="A46" s="349"/>
      <c r="B46" s="349"/>
      <c r="C46" s="351"/>
      <c r="D46" s="352"/>
      <c r="E46" s="353"/>
      <c r="F46" s="361"/>
      <c r="G46" s="361"/>
      <c r="H46" s="361"/>
      <c r="I46" s="288" t="s">
        <v>70</v>
      </c>
      <c r="J46" s="219" t="s">
        <v>55</v>
      </c>
      <c r="K46" s="108" t="s">
        <v>71</v>
      </c>
      <c r="L46" s="194" t="s">
        <v>72</v>
      </c>
      <c r="M46" s="200">
        <f>H44*664.11</f>
        <v>1135.6280999999999</v>
      </c>
      <c r="N46" s="354"/>
      <c r="O46" s="355"/>
      <c r="P46" s="355"/>
      <c r="Q46" s="253" t="str">
        <f t="shared" si="9"/>
        <v>INEXEQUÍVEL</v>
      </c>
      <c r="R46" s="254">
        <f t="shared" si="10"/>
        <v>0.67543295007526105</v>
      </c>
      <c r="S46" s="253" t="s">
        <v>142</v>
      </c>
      <c r="T46" s="367"/>
      <c r="U46" s="367"/>
      <c r="W46" s="327"/>
      <c r="X46" s="328"/>
      <c r="Y46" s="328"/>
      <c r="Z46" s="328"/>
      <c r="AA46" s="329"/>
      <c r="AB46" s="330"/>
      <c r="AC46" s="331"/>
    </row>
    <row r="47" spans="1:29" ht="58.9" customHeight="1" thickBot="1" x14ac:dyDescent="0.3">
      <c r="A47" s="349"/>
      <c r="B47" s="349"/>
      <c r="C47" s="351"/>
      <c r="D47" s="352"/>
      <c r="E47" s="353"/>
      <c r="F47" s="361"/>
      <c r="G47" s="361"/>
      <c r="H47" s="361"/>
      <c r="I47" s="193" t="s">
        <v>86</v>
      </c>
      <c r="J47" s="193" t="s">
        <v>74</v>
      </c>
      <c r="K47" s="108" t="s">
        <v>75</v>
      </c>
      <c r="L47" s="193" t="s">
        <v>72</v>
      </c>
      <c r="M47" s="208">
        <v>2908</v>
      </c>
      <c r="N47" s="354"/>
      <c r="O47" s="355"/>
      <c r="P47" s="355"/>
      <c r="Q47" s="253" t="str">
        <f>IF(M47&gt;O$44,"EXCESSIVAMENTE ELEVADO",IF(M47&lt;P$44,"INEXEQUÍVEL","VÁLIDO"))</f>
        <v>EXCESSIVAMENTE ELEVADO</v>
      </c>
      <c r="R47" s="258">
        <f>(M47-$N$44)/$N$44</f>
        <v>0.72957944490706006</v>
      </c>
      <c r="S47" s="253" t="s">
        <v>146</v>
      </c>
      <c r="T47" s="367"/>
      <c r="U47" s="367"/>
      <c r="W47" s="51" t="s">
        <v>61</v>
      </c>
      <c r="X47" s="52" t="s">
        <v>62</v>
      </c>
      <c r="Y47" s="53" t="s">
        <v>63</v>
      </c>
      <c r="Z47" s="52" t="s">
        <v>64</v>
      </c>
      <c r="AA47" s="54" t="s">
        <v>65</v>
      </c>
      <c r="AB47" s="270">
        <v>0.25</v>
      </c>
      <c r="AC47" s="271">
        <v>0.75</v>
      </c>
    </row>
    <row r="48" spans="1:29" ht="75.75" customHeight="1" thickBot="1" x14ac:dyDescent="0.3">
      <c r="A48" s="349"/>
      <c r="B48" s="349"/>
      <c r="C48" s="351"/>
      <c r="D48" s="352"/>
      <c r="E48" s="353"/>
      <c r="F48" s="361"/>
      <c r="G48" s="361"/>
      <c r="H48" s="361"/>
      <c r="I48" s="193" t="s">
        <v>83</v>
      </c>
      <c r="J48" s="193" t="s">
        <v>74</v>
      </c>
      <c r="K48" s="109" t="s">
        <v>78</v>
      </c>
      <c r="L48" s="194" t="s">
        <v>72</v>
      </c>
      <c r="M48" s="208">
        <v>2910.6</v>
      </c>
      <c r="N48" s="354"/>
      <c r="O48" s="355"/>
      <c r="P48" s="355"/>
      <c r="Q48" s="253" t="str">
        <f>IF(M48&gt;O$44,"EXCESSIVAMENTE ELEVADO",IF(M48&lt;P$44,"INEXEQUÍVEL","VÁLIDO"))</f>
        <v>EXCESSIVAMENTE ELEVADO</v>
      </c>
      <c r="R48" s="258">
        <f>(M48-$N$44)/$N$44</f>
        <v>0.73112583643276785</v>
      </c>
      <c r="S48" s="253" t="s">
        <v>146</v>
      </c>
      <c r="T48" s="367"/>
      <c r="U48" s="367"/>
      <c r="W48" s="57">
        <f>AVERAGE(M44:M46)</f>
        <v>862.6893</v>
      </c>
      <c r="X48" s="58">
        <f>_xlfn.STDEV.S(M44:M46)</f>
        <v>385.42198669610178</v>
      </c>
      <c r="Y48" s="59">
        <f>X48/W48</f>
        <v>0.44676801566462199</v>
      </c>
      <c r="Z48" s="60" t="str">
        <f>IF(Y48&gt;25,"MEDIANA;","MÉDIA")</f>
        <v>MÉDIA</v>
      </c>
      <c r="AA48" s="61">
        <f>MIN(M44:M48)</f>
        <v>421.78859999999997</v>
      </c>
      <c r="AB48" s="270">
        <v>0.25</v>
      </c>
      <c r="AC48" s="56">
        <v>0.75</v>
      </c>
    </row>
    <row r="49" spans="1:29" ht="58.9" hidden="1" customHeight="1" thickBot="1" x14ac:dyDescent="0.3">
      <c r="A49" s="349"/>
      <c r="B49" s="349"/>
      <c r="C49" s="351"/>
      <c r="D49" s="352"/>
      <c r="E49" s="353"/>
      <c r="F49" s="361"/>
      <c r="G49" s="361"/>
      <c r="H49" s="361"/>
      <c r="I49" s="212"/>
      <c r="J49" s="192"/>
      <c r="K49" s="152"/>
      <c r="L49" s="192"/>
      <c r="M49" s="200"/>
      <c r="N49" s="354"/>
      <c r="O49" s="355"/>
      <c r="P49" s="355"/>
      <c r="Q49" s="253" t="str">
        <f>IF(M49&gt;O$44,"EXCESSIVAMENTE ELEVADO",IF(M49&lt;P$44,"INEXEQUÍVEL","VÁLIDO"))</f>
        <v>INEXEQUÍVEL</v>
      </c>
      <c r="R49" s="143"/>
      <c r="S49" s="259"/>
      <c r="T49" s="367"/>
      <c r="U49" s="367"/>
    </row>
    <row r="50" spans="1:29" ht="58.9" hidden="1" customHeight="1" thickBot="1" x14ac:dyDescent="0.3">
      <c r="A50" s="349"/>
      <c r="B50" s="349"/>
      <c r="C50" s="351"/>
      <c r="D50" s="352"/>
      <c r="E50" s="353"/>
      <c r="F50" s="361"/>
      <c r="G50" s="361"/>
      <c r="H50" s="361"/>
      <c r="I50" s="193"/>
      <c r="J50" s="193"/>
      <c r="K50" s="109"/>
      <c r="L50" s="191"/>
      <c r="M50" s="208"/>
      <c r="N50" s="354"/>
      <c r="O50" s="355"/>
      <c r="P50" s="355"/>
      <c r="Q50" s="253" t="str">
        <f t="shared" ref="Q50:Q53" si="11">IF(M50&gt;O$44,"EXCESSIVAMENTE ELEVADO",IF(M50&lt;P$44,"INEXEQUÍVEL","VÁLIDO"))</f>
        <v>INEXEQUÍVEL</v>
      </c>
      <c r="R50" s="143"/>
      <c r="S50" s="259"/>
      <c r="T50" s="367"/>
      <c r="U50" s="367"/>
    </row>
    <row r="51" spans="1:29" ht="58.9" hidden="1" customHeight="1" thickBot="1" x14ac:dyDescent="0.3">
      <c r="A51" s="349"/>
      <c r="B51" s="349"/>
      <c r="C51" s="351"/>
      <c r="D51" s="352"/>
      <c r="E51" s="353"/>
      <c r="F51" s="361"/>
      <c r="G51" s="361"/>
      <c r="H51" s="361"/>
      <c r="I51" s="193"/>
      <c r="J51" s="193"/>
      <c r="K51" s="109"/>
      <c r="L51" s="191"/>
      <c r="M51" s="208"/>
      <c r="N51" s="354"/>
      <c r="O51" s="355"/>
      <c r="P51" s="355"/>
      <c r="Q51" s="253" t="str">
        <f t="shared" si="11"/>
        <v>INEXEQUÍVEL</v>
      </c>
      <c r="R51" s="143"/>
      <c r="S51" s="259"/>
      <c r="T51" s="367"/>
      <c r="U51" s="367"/>
    </row>
    <row r="52" spans="1:29" ht="58.9" hidden="1" customHeight="1" thickBot="1" x14ac:dyDescent="0.3">
      <c r="A52" s="349"/>
      <c r="B52" s="349"/>
      <c r="C52" s="351"/>
      <c r="D52" s="352"/>
      <c r="E52" s="353"/>
      <c r="F52" s="361"/>
      <c r="G52" s="361"/>
      <c r="H52" s="361"/>
      <c r="I52" s="193"/>
      <c r="J52" s="193"/>
      <c r="K52" s="109"/>
      <c r="L52" s="191"/>
      <c r="M52" s="208"/>
      <c r="N52" s="354"/>
      <c r="O52" s="355"/>
      <c r="P52" s="355"/>
      <c r="Q52" s="253" t="str">
        <f t="shared" si="11"/>
        <v>INEXEQUÍVEL</v>
      </c>
      <c r="R52" s="145">
        <f>(M52-N44)/N44</f>
        <v>-1</v>
      </c>
      <c r="S52" s="265" t="s">
        <v>79</v>
      </c>
      <c r="T52" s="367"/>
      <c r="U52" s="367"/>
      <c r="W52" s="118"/>
      <c r="X52" s="118"/>
      <c r="Y52" s="118"/>
      <c r="Z52" s="118"/>
      <c r="AA52" s="118"/>
      <c r="AB52" s="117"/>
      <c r="AC52" s="272"/>
    </row>
    <row r="53" spans="1:29" ht="7.5" hidden="1" customHeight="1" thickBot="1" x14ac:dyDescent="0.3">
      <c r="A53" s="349"/>
      <c r="B53" s="349"/>
      <c r="C53" s="351"/>
      <c r="D53" s="352"/>
      <c r="E53" s="353"/>
      <c r="F53" s="362"/>
      <c r="G53" s="362"/>
      <c r="H53" s="362"/>
      <c r="I53" s="263"/>
      <c r="J53" s="193"/>
      <c r="K53" s="109"/>
      <c r="L53" s="191"/>
      <c r="M53" s="208"/>
      <c r="N53" s="354"/>
      <c r="O53" s="355"/>
      <c r="P53" s="355"/>
      <c r="Q53" s="253" t="str">
        <f t="shared" si="11"/>
        <v>INEXEQUÍVEL</v>
      </c>
      <c r="R53" s="145">
        <f>(M53-N44)/N44</f>
        <v>-1</v>
      </c>
      <c r="S53" s="265" t="s">
        <v>79</v>
      </c>
      <c r="T53" s="367"/>
      <c r="U53" s="367"/>
    </row>
    <row r="54" spans="1:29" s="20" customFormat="1" ht="21.75" customHeight="1" thickBot="1" x14ac:dyDescent="0.3">
      <c r="A54" s="378"/>
      <c r="B54" s="378"/>
      <c r="C54" s="378"/>
      <c r="D54" s="378"/>
      <c r="E54" s="378"/>
      <c r="F54" s="378"/>
      <c r="G54" s="378"/>
      <c r="H54" s="378"/>
      <c r="I54" s="378"/>
      <c r="J54" s="378"/>
      <c r="K54" s="378"/>
      <c r="L54" s="378"/>
      <c r="M54" s="378"/>
      <c r="N54" s="378"/>
      <c r="O54" s="378"/>
      <c r="P54" s="378"/>
      <c r="Q54" s="378"/>
      <c r="R54" s="378"/>
      <c r="S54" s="378"/>
      <c r="T54" s="378"/>
      <c r="U54" s="378"/>
      <c r="Y54" s="40"/>
    </row>
    <row r="55" spans="1:29" ht="74.25" customHeight="1" x14ac:dyDescent="0.25">
      <c r="A55" s="349">
        <v>5</v>
      </c>
      <c r="B55" s="349"/>
      <c r="C55" s="351" t="s">
        <v>91</v>
      </c>
      <c r="D55" s="352" t="s">
        <v>82</v>
      </c>
      <c r="E55" s="353">
        <v>2</v>
      </c>
      <c r="F55" s="379">
        <v>1.8</v>
      </c>
      <c r="G55" s="379">
        <v>0.95</v>
      </c>
      <c r="H55" s="379">
        <f>F55*G55</f>
        <v>1.71</v>
      </c>
      <c r="I55" s="288" t="s">
        <v>84</v>
      </c>
      <c r="J55" s="219" t="s">
        <v>85</v>
      </c>
      <c r="K55" s="108" t="s">
        <v>56</v>
      </c>
      <c r="L55" s="194" t="s">
        <v>57</v>
      </c>
      <c r="M55" s="207">
        <f>246.66*H55</f>
        <v>421.78859999999997</v>
      </c>
      <c r="N55" s="354">
        <f>AVERAGE(M55:M59)</f>
        <v>1681.33358</v>
      </c>
      <c r="O55" s="355">
        <f>N55*1.25</f>
        <v>2101.6669750000001</v>
      </c>
      <c r="P55" s="355">
        <f>N55*0.75</f>
        <v>1261.0001849999999</v>
      </c>
      <c r="Q55" s="253" t="str">
        <f>IF(M55&gt;O$55,"EXCESSIVAMENTE ELEVADO",IF(M55&lt;P$55,"INEXEQUÍVEL","VÁLIDO"))</f>
        <v>INEXEQUÍVEL</v>
      </c>
      <c r="R55" s="254">
        <f>M55/N$55</f>
        <v>0.25086550641544908</v>
      </c>
      <c r="S55" s="253" t="s">
        <v>142</v>
      </c>
      <c r="T55" s="367">
        <f>TRUNC(AVERAGE(M55:M57),2)</f>
        <v>862.68</v>
      </c>
      <c r="U55" s="367">
        <f>T55*E55</f>
        <v>1725.36</v>
      </c>
      <c r="W55" s="364" t="s">
        <v>59</v>
      </c>
      <c r="X55" s="365"/>
      <c r="Y55" s="365"/>
      <c r="Z55" s="365"/>
      <c r="AA55" s="366"/>
      <c r="AB55" s="376" t="s">
        <v>60</v>
      </c>
      <c r="AC55" s="377"/>
    </row>
    <row r="56" spans="1:29" ht="74.25" customHeight="1" x14ac:dyDescent="0.25">
      <c r="A56" s="349"/>
      <c r="B56" s="349"/>
      <c r="C56" s="351"/>
      <c r="D56" s="352"/>
      <c r="E56" s="353"/>
      <c r="F56" s="380"/>
      <c r="G56" s="380"/>
      <c r="H56" s="380"/>
      <c r="I56" s="288" t="s">
        <v>66</v>
      </c>
      <c r="J56" s="219" t="s">
        <v>55</v>
      </c>
      <c r="K56" s="108" t="s">
        <v>67</v>
      </c>
      <c r="L56" s="194" t="s">
        <v>72</v>
      </c>
      <c r="M56" s="200">
        <f>H55*602.72</f>
        <v>1030.6512</v>
      </c>
      <c r="N56" s="354"/>
      <c r="O56" s="355"/>
      <c r="P56" s="355"/>
      <c r="Q56" s="253" t="str">
        <f t="shared" ref="Q56:Q57" si="12">IF(M56&gt;O$55,"EXCESSIVAMENTE ELEVADO",IF(M56&lt;P$55,"INEXEQUÍVEL","VÁLIDO"))</f>
        <v>INEXEQUÍVEL</v>
      </c>
      <c r="R56" s="254">
        <f t="shared" ref="R56:R57" si="13">M56/N$55</f>
        <v>0.6129962621694619</v>
      </c>
      <c r="S56" s="253" t="s">
        <v>142</v>
      </c>
      <c r="T56" s="367"/>
      <c r="U56" s="367"/>
      <c r="W56" s="332"/>
      <c r="X56" s="333"/>
      <c r="Y56" s="333"/>
      <c r="Z56" s="333"/>
      <c r="AA56" s="334"/>
      <c r="AB56" s="330"/>
      <c r="AC56" s="331"/>
    </row>
    <row r="57" spans="1:29" ht="74.25" customHeight="1" x14ac:dyDescent="0.25">
      <c r="A57" s="349"/>
      <c r="B57" s="349"/>
      <c r="C57" s="351"/>
      <c r="D57" s="352"/>
      <c r="E57" s="353"/>
      <c r="F57" s="380"/>
      <c r="G57" s="380"/>
      <c r="H57" s="380"/>
      <c r="I57" s="288" t="s">
        <v>70</v>
      </c>
      <c r="J57" s="219" t="s">
        <v>55</v>
      </c>
      <c r="K57" s="108" t="s">
        <v>71</v>
      </c>
      <c r="L57" s="194" t="s">
        <v>72</v>
      </c>
      <c r="M57" s="200">
        <f>H55*664.11</f>
        <v>1135.6280999999999</v>
      </c>
      <c r="N57" s="354"/>
      <c r="O57" s="355"/>
      <c r="P57" s="355"/>
      <c r="Q57" s="253" t="str">
        <f t="shared" si="12"/>
        <v>INEXEQUÍVEL</v>
      </c>
      <c r="R57" s="254">
        <f t="shared" si="13"/>
        <v>0.67543295007526105</v>
      </c>
      <c r="S57" s="253" t="s">
        <v>142</v>
      </c>
      <c r="T57" s="367"/>
      <c r="U57" s="367"/>
      <c r="W57" s="332"/>
      <c r="X57" s="333"/>
      <c r="Y57" s="333"/>
      <c r="Z57" s="333"/>
      <c r="AA57" s="334"/>
      <c r="AB57" s="330"/>
      <c r="AC57" s="331"/>
    </row>
    <row r="58" spans="1:29" ht="73.5" customHeight="1" x14ac:dyDescent="0.25">
      <c r="A58" s="349"/>
      <c r="B58" s="349"/>
      <c r="C58" s="351"/>
      <c r="D58" s="352"/>
      <c r="E58" s="353"/>
      <c r="F58" s="380"/>
      <c r="G58" s="380"/>
      <c r="H58" s="380"/>
      <c r="I58" s="193" t="s">
        <v>86</v>
      </c>
      <c r="J58" s="193" t="s">
        <v>74</v>
      </c>
      <c r="K58" s="108" t="s">
        <v>75</v>
      </c>
      <c r="L58" s="193" t="s">
        <v>72</v>
      </c>
      <c r="M58" s="208">
        <v>2908</v>
      </c>
      <c r="N58" s="354"/>
      <c r="O58" s="355"/>
      <c r="P58" s="355"/>
      <c r="Q58" s="253" t="str">
        <f t="shared" ref="Q58:Q64" si="14">IF(M58&gt;O$55,"EXCESSIVAMENTE ELEVADO",IF(M58&lt;P$55,"INEXEQUÍVEL","VÁLIDO"))</f>
        <v>EXCESSIVAMENTE ELEVADO</v>
      </c>
      <c r="R58" s="254">
        <f>(M58-$N$55)/$N$55</f>
        <v>0.72957944490706006</v>
      </c>
      <c r="S58" s="253" t="s">
        <v>146</v>
      </c>
      <c r="T58" s="367"/>
      <c r="U58" s="367"/>
      <c r="W58" s="273" t="s">
        <v>61</v>
      </c>
      <c r="X58" s="274" t="s">
        <v>62</v>
      </c>
      <c r="Y58" s="275" t="s">
        <v>63</v>
      </c>
      <c r="Z58" s="274" t="s">
        <v>64</v>
      </c>
      <c r="AA58" s="276" t="s">
        <v>65</v>
      </c>
      <c r="AB58" s="55">
        <v>0.25</v>
      </c>
      <c r="AC58" s="56">
        <v>0.75</v>
      </c>
    </row>
    <row r="59" spans="1:29" ht="79.5" customHeight="1" thickBot="1" x14ac:dyDescent="0.3">
      <c r="A59" s="349"/>
      <c r="B59" s="349"/>
      <c r="C59" s="351"/>
      <c r="D59" s="352"/>
      <c r="E59" s="353"/>
      <c r="F59" s="380"/>
      <c r="G59" s="380"/>
      <c r="H59" s="380"/>
      <c r="I59" s="193" t="s">
        <v>83</v>
      </c>
      <c r="J59" s="193" t="s">
        <v>74</v>
      </c>
      <c r="K59" s="109" t="s">
        <v>78</v>
      </c>
      <c r="L59" s="194" t="s">
        <v>72</v>
      </c>
      <c r="M59" s="208">
        <v>2910.6</v>
      </c>
      <c r="N59" s="354"/>
      <c r="O59" s="355"/>
      <c r="P59" s="355"/>
      <c r="Q59" s="253" t="str">
        <f t="shared" si="14"/>
        <v>EXCESSIVAMENTE ELEVADO</v>
      </c>
      <c r="R59" s="254">
        <f>(M59-$N$55)/$N$55</f>
        <v>0.73112583643276785</v>
      </c>
      <c r="S59" s="253" t="s">
        <v>146</v>
      </c>
      <c r="T59" s="367"/>
      <c r="U59" s="367"/>
      <c r="W59" s="57">
        <f>AVERAGE(M55:M57)</f>
        <v>862.6893</v>
      </c>
      <c r="X59" s="58">
        <f>_xlfn.STDEV.S(M55:M57)</f>
        <v>385.42198669610178</v>
      </c>
      <c r="Y59" s="59">
        <f>X59/W59</f>
        <v>0.44676801566462199</v>
      </c>
      <c r="Z59" s="60" t="str">
        <f>IF(Y59&gt;25,"MEDIANA;","MÉDIA")</f>
        <v>MÉDIA</v>
      </c>
      <c r="AA59" s="61">
        <f>MIN(M55:M59)</f>
        <v>421.78859999999997</v>
      </c>
      <c r="AB59" s="270">
        <v>0.25</v>
      </c>
      <c r="AC59" s="277">
        <v>0.75</v>
      </c>
    </row>
    <row r="60" spans="1:29" ht="58.5" hidden="1" customHeight="1" thickBot="1" x14ac:dyDescent="0.3">
      <c r="A60" s="349"/>
      <c r="B60" s="349"/>
      <c r="C60" s="351"/>
      <c r="D60" s="352"/>
      <c r="E60" s="353"/>
      <c r="F60" s="381"/>
      <c r="G60" s="381"/>
      <c r="H60" s="381"/>
      <c r="I60" s="193"/>
      <c r="J60" s="193"/>
      <c r="K60" s="109"/>
      <c r="L60" s="191"/>
      <c r="M60" s="208"/>
      <c r="N60" s="354"/>
      <c r="O60" s="355"/>
      <c r="P60" s="355"/>
      <c r="Q60" s="253" t="str">
        <f t="shared" si="14"/>
        <v>INEXEQUÍVEL</v>
      </c>
      <c r="R60" s="143"/>
      <c r="S60" s="259"/>
      <c r="T60" s="367"/>
      <c r="U60" s="367"/>
    </row>
    <row r="61" spans="1:29" ht="54" hidden="1" customHeight="1" thickBot="1" x14ac:dyDescent="0.3">
      <c r="A61" s="349"/>
      <c r="B61" s="349"/>
      <c r="C61" s="351"/>
      <c r="D61" s="352"/>
      <c r="E61" s="353"/>
      <c r="F61" s="144"/>
      <c r="G61" s="144"/>
      <c r="H61" s="144"/>
      <c r="I61" s="193"/>
      <c r="J61" s="193"/>
      <c r="K61" s="109"/>
      <c r="L61" s="191"/>
      <c r="M61" s="208"/>
      <c r="N61" s="354"/>
      <c r="O61" s="355"/>
      <c r="P61" s="355"/>
      <c r="Q61" s="253" t="str">
        <f t="shared" si="14"/>
        <v>INEXEQUÍVEL</v>
      </c>
      <c r="R61" s="143"/>
      <c r="S61" s="259"/>
      <c r="T61" s="367"/>
      <c r="U61" s="367"/>
      <c r="W61" s="118"/>
      <c r="X61" s="118"/>
      <c r="Y61" s="118"/>
      <c r="Z61" s="118"/>
      <c r="AA61" s="118"/>
      <c r="AB61" s="117"/>
      <c r="AC61" s="117"/>
    </row>
    <row r="62" spans="1:29" ht="54" hidden="1" customHeight="1" thickBot="1" x14ac:dyDescent="0.3">
      <c r="A62" s="349"/>
      <c r="B62" s="349"/>
      <c r="C62" s="351"/>
      <c r="D62" s="352"/>
      <c r="E62" s="353"/>
      <c r="F62" s="144"/>
      <c r="G62" s="144"/>
      <c r="H62" s="144"/>
      <c r="I62" s="193"/>
      <c r="J62" s="193"/>
      <c r="K62" s="109"/>
      <c r="L62" s="191"/>
      <c r="M62" s="208"/>
      <c r="N62" s="354"/>
      <c r="O62" s="355"/>
      <c r="P62" s="355"/>
      <c r="Q62" s="253" t="str">
        <f t="shared" si="14"/>
        <v>INEXEQUÍVEL</v>
      </c>
      <c r="R62" s="143"/>
      <c r="S62" s="259"/>
      <c r="T62" s="367"/>
      <c r="U62" s="367"/>
      <c r="W62" s="118"/>
      <c r="X62" s="118"/>
      <c r="Y62" s="118"/>
      <c r="Z62" s="118"/>
      <c r="AA62" s="118"/>
      <c r="AB62" s="117"/>
      <c r="AC62" s="117"/>
    </row>
    <row r="63" spans="1:29" ht="60" hidden="1" customHeight="1" thickBot="1" x14ac:dyDescent="0.3">
      <c r="A63" s="349"/>
      <c r="B63" s="349"/>
      <c r="C63" s="351"/>
      <c r="D63" s="352"/>
      <c r="E63" s="353"/>
      <c r="F63" s="144"/>
      <c r="G63" s="144"/>
      <c r="H63" s="144"/>
      <c r="I63" s="193"/>
      <c r="J63" s="193"/>
      <c r="K63" s="109"/>
      <c r="L63" s="191"/>
      <c r="M63" s="208"/>
      <c r="N63" s="354"/>
      <c r="O63" s="355"/>
      <c r="P63" s="355"/>
      <c r="Q63" s="253" t="str">
        <f t="shared" si="14"/>
        <v>INEXEQUÍVEL</v>
      </c>
      <c r="R63" s="145">
        <f>(M63-N55)/N55</f>
        <v>-1</v>
      </c>
      <c r="S63" s="265" t="s">
        <v>79</v>
      </c>
      <c r="T63" s="367"/>
      <c r="U63" s="367"/>
      <c r="W63" s="89"/>
      <c r="X63" s="89"/>
      <c r="Y63" s="122"/>
      <c r="Z63" s="89"/>
      <c r="AA63" s="89"/>
      <c r="AB63" s="89"/>
      <c r="AC63" s="89"/>
    </row>
    <row r="64" spans="1:29" ht="60" hidden="1" customHeight="1" thickBot="1" x14ac:dyDescent="0.3">
      <c r="A64" s="349"/>
      <c r="B64" s="349"/>
      <c r="C64" s="351"/>
      <c r="D64" s="352"/>
      <c r="E64" s="353"/>
      <c r="F64" s="144"/>
      <c r="G64" s="144"/>
      <c r="H64" s="144"/>
      <c r="I64" s="263"/>
      <c r="J64" s="193"/>
      <c r="K64" s="109"/>
      <c r="L64" s="191"/>
      <c r="M64" s="208"/>
      <c r="N64" s="354"/>
      <c r="O64" s="355"/>
      <c r="P64" s="355"/>
      <c r="Q64" s="253" t="str">
        <f t="shared" si="14"/>
        <v>INEXEQUÍVEL</v>
      </c>
      <c r="R64" s="145">
        <f>(M64-N55)/N55</f>
        <v>-1</v>
      </c>
      <c r="S64" s="265" t="s">
        <v>79</v>
      </c>
      <c r="T64" s="367"/>
      <c r="U64" s="367"/>
      <c r="W64" s="118"/>
      <c r="X64" s="118"/>
      <c r="Y64" s="119"/>
      <c r="Z64" s="118"/>
      <c r="AA64" s="118"/>
      <c r="AB64" s="120"/>
      <c r="AC64" s="121"/>
    </row>
    <row r="65" spans="1:29" s="20" customFormat="1" ht="21.75" customHeight="1" thickBot="1" x14ac:dyDescent="0.3">
      <c r="A65" s="382"/>
      <c r="B65" s="382"/>
      <c r="C65" s="382"/>
      <c r="D65" s="382"/>
      <c r="E65" s="382"/>
      <c r="F65" s="382"/>
      <c r="G65" s="382"/>
      <c r="H65" s="382"/>
      <c r="I65" s="382"/>
      <c r="J65" s="382"/>
      <c r="K65" s="382"/>
      <c r="L65" s="382"/>
      <c r="M65" s="382"/>
      <c r="N65" s="382"/>
      <c r="O65" s="382"/>
      <c r="P65" s="382"/>
      <c r="Q65" s="382"/>
      <c r="R65" s="382"/>
      <c r="S65" s="382"/>
      <c r="T65" s="382"/>
      <c r="U65" s="382"/>
      <c r="Y65" s="40"/>
    </row>
    <row r="66" spans="1:29" ht="72.75" customHeight="1" x14ac:dyDescent="0.25">
      <c r="A66" s="349">
        <v>6</v>
      </c>
      <c r="B66" s="349"/>
      <c r="C66" s="351" t="s">
        <v>92</v>
      </c>
      <c r="D66" s="352" t="s">
        <v>82</v>
      </c>
      <c r="E66" s="353">
        <v>2</v>
      </c>
      <c r="F66" s="384">
        <v>1.95</v>
      </c>
      <c r="G66" s="384">
        <v>1.25</v>
      </c>
      <c r="H66" s="384">
        <f>F66*G66</f>
        <v>2.4375</v>
      </c>
      <c r="I66" s="288" t="s">
        <v>84</v>
      </c>
      <c r="J66" s="219" t="s">
        <v>85</v>
      </c>
      <c r="K66" s="108" t="s">
        <v>56</v>
      </c>
      <c r="L66" s="194" t="s">
        <v>57</v>
      </c>
      <c r="M66" s="207">
        <f>246.66*H66</f>
        <v>601.23374999999999</v>
      </c>
      <c r="N66" s="354">
        <f>AVERAGE(M66:M70)</f>
        <v>2365.4763749999997</v>
      </c>
      <c r="O66" s="383">
        <f>N66*1.25</f>
        <v>2956.8454687499998</v>
      </c>
      <c r="P66" s="355">
        <f>N66*0.75</f>
        <v>1774.1072812499997</v>
      </c>
      <c r="Q66" s="253" t="str">
        <f>IF(M66&gt;O$66,"EXCESSIVAMENTE ELEVADO",IF(M66&lt;P$66,"INEXEQUÍVEL","VÁLIDO"))</f>
        <v>INEXEQUÍVEL</v>
      </c>
      <c r="R66" s="254">
        <f>M66/N$66</f>
        <v>0.25417026200483617</v>
      </c>
      <c r="S66" s="253" t="s">
        <v>142</v>
      </c>
      <c r="T66" s="367">
        <f>TRUNC(AVERAGE(M66:M68),2)</f>
        <v>1229.71</v>
      </c>
      <c r="U66" s="367">
        <f>T66*E66</f>
        <v>2459.42</v>
      </c>
      <c r="W66" s="364" t="s">
        <v>59</v>
      </c>
      <c r="X66" s="365"/>
      <c r="Y66" s="365"/>
      <c r="Z66" s="365"/>
      <c r="AA66" s="366"/>
      <c r="AB66" s="376" t="s">
        <v>60</v>
      </c>
      <c r="AC66" s="377"/>
    </row>
    <row r="67" spans="1:29" ht="72.75" customHeight="1" x14ac:dyDescent="0.25">
      <c r="A67" s="349"/>
      <c r="B67" s="349"/>
      <c r="C67" s="351"/>
      <c r="D67" s="352"/>
      <c r="E67" s="353"/>
      <c r="F67" s="385"/>
      <c r="G67" s="385"/>
      <c r="H67" s="385"/>
      <c r="I67" s="288" t="s">
        <v>66</v>
      </c>
      <c r="J67" s="219" t="s">
        <v>55</v>
      </c>
      <c r="K67" s="108" t="s">
        <v>67</v>
      </c>
      <c r="L67" s="194" t="s">
        <v>72</v>
      </c>
      <c r="M67" s="200">
        <f>H66*602.72</f>
        <v>1469.13</v>
      </c>
      <c r="N67" s="354"/>
      <c r="O67" s="383"/>
      <c r="P67" s="355"/>
      <c r="Q67" s="253" t="str">
        <f t="shared" ref="Q67:Q68" si="15">IF(M67&gt;O$66,"EXCESSIVAMENTE ELEVADO",IF(M67&lt;P$66,"INEXEQUÍVEL","VÁLIDO"))</f>
        <v>INEXEQUÍVEL</v>
      </c>
      <c r="R67" s="254">
        <f t="shared" ref="R67:R68" si="16">M67/N$66</f>
        <v>0.6210715167256744</v>
      </c>
      <c r="S67" s="253" t="s">
        <v>142</v>
      </c>
      <c r="T67" s="367"/>
      <c r="U67" s="367"/>
      <c r="W67" s="332"/>
      <c r="X67" s="333"/>
      <c r="Y67" s="333"/>
      <c r="Z67" s="333"/>
      <c r="AA67" s="334"/>
      <c r="AB67" s="330"/>
      <c r="AC67" s="331"/>
    </row>
    <row r="68" spans="1:29" ht="72.75" customHeight="1" x14ac:dyDescent="0.25">
      <c r="A68" s="349"/>
      <c r="B68" s="349"/>
      <c r="C68" s="351"/>
      <c r="D68" s="352"/>
      <c r="E68" s="353"/>
      <c r="F68" s="385"/>
      <c r="G68" s="385"/>
      <c r="H68" s="385"/>
      <c r="I68" s="288" t="s">
        <v>70</v>
      </c>
      <c r="J68" s="219" t="s">
        <v>55</v>
      </c>
      <c r="K68" s="108" t="s">
        <v>71</v>
      </c>
      <c r="L68" s="194" t="s">
        <v>72</v>
      </c>
      <c r="M68" s="200">
        <f>H66*664.11</f>
        <v>1618.7681250000001</v>
      </c>
      <c r="N68" s="354"/>
      <c r="O68" s="383"/>
      <c r="P68" s="355"/>
      <c r="Q68" s="253" t="str">
        <f t="shared" si="15"/>
        <v>INEXEQUÍVEL</v>
      </c>
      <c r="R68" s="254">
        <f t="shared" si="16"/>
        <v>0.68433070907334692</v>
      </c>
      <c r="S68" s="253" t="s">
        <v>142</v>
      </c>
      <c r="T68" s="367"/>
      <c r="U68" s="367"/>
      <c r="W68" s="332"/>
      <c r="X68" s="333"/>
      <c r="Y68" s="333"/>
      <c r="Z68" s="333"/>
      <c r="AA68" s="334"/>
      <c r="AB68" s="330"/>
      <c r="AC68" s="331"/>
    </row>
    <row r="69" spans="1:29" ht="66" customHeight="1" x14ac:dyDescent="0.25">
      <c r="A69" s="349"/>
      <c r="B69" s="349"/>
      <c r="C69" s="351"/>
      <c r="D69" s="352"/>
      <c r="E69" s="353"/>
      <c r="F69" s="385"/>
      <c r="G69" s="385"/>
      <c r="H69" s="385"/>
      <c r="I69" s="193" t="s">
        <v>83</v>
      </c>
      <c r="J69" s="193" t="s">
        <v>74</v>
      </c>
      <c r="K69" s="109" t="s">
        <v>78</v>
      </c>
      <c r="L69" s="194" t="s">
        <v>72</v>
      </c>
      <c r="M69" s="208">
        <v>4042.25</v>
      </c>
      <c r="N69" s="354"/>
      <c r="O69" s="355"/>
      <c r="P69" s="355"/>
      <c r="Q69" s="253" t="str">
        <f t="shared" ref="Q69:Q75" si="17">IF(M69&gt;O$66,"EXCESSIVAMENTE ELEVADO",IF(M69&lt;P$66,"INEXEQUÍVEL","VÁLIDO"))</f>
        <v>EXCESSIVAMENTE ELEVADO</v>
      </c>
      <c r="R69" s="254">
        <f>(M69-$N$66)/$N$66</f>
        <v>0.70885240821735129</v>
      </c>
      <c r="S69" s="253" t="s">
        <v>146</v>
      </c>
      <c r="T69" s="367"/>
      <c r="U69" s="367"/>
      <c r="W69" s="273" t="s">
        <v>61</v>
      </c>
      <c r="X69" s="274" t="s">
        <v>62</v>
      </c>
      <c r="Y69" s="275" t="s">
        <v>63</v>
      </c>
      <c r="Z69" s="274" t="s">
        <v>64</v>
      </c>
      <c r="AA69" s="276" t="s">
        <v>65</v>
      </c>
      <c r="AB69" s="55">
        <v>0.25</v>
      </c>
      <c r="AC69" s="56">
        <v>0.75</v>
      </c>
    </row>
    <row r="70" spans="1:29" ht="81.75" customHeight="1" thickBot="1" x14ac:dyDescent="0.3">
      <c r="A70" s="349"/>
      <c r="B70" s="349"/>
      <c r="C70" s="351"/>
      <c r="D70" s="352"/>
      <c r="E70" s="353"/>
      <c r="F70" s="385"/>
      <c r="G70" s="385"/>
      <c r="H70" s="385"/>
      <c r="I70" s="193" t="s">
        <v>86</v>
      </c>
      <c r="J70" s="193" t="s">
        <v>74</v>
      </c>
      <c r="K70" s="108" t="s">
        <v>75</v>
      </c>
      <c r="L70" s="193" t="s">
        <v>72</v>
      </c>
      <c r="M70" s="208">
        <v>4096</v>
      </c>
      <c r="N70" s="354"/>
      <c r="O70" s="355"/>
      <c r="P70" s="355"/>
      <c r="Q70" s="253" t="str">
        <f t="shared" si="17"/>
        <v>EXCESSIVAMENTE ELEVADO</v>
      </c>
      <c r="R70" s="254">
        <f>(M70-$N$66)/$N$66</f>
        <v>0.73157510397879177</v>
      </c>
      <c r="S70" s="253" t="s">
        <v>146</v>
      </c>
      <c r="T70" s="367"/>
      <c r="U70" s="367"/>
      <c r="W70" s="57">
        <f>AVERAGE(M66:M68)</f>
        <v>1229.7106249999999</v>
      </c>
      <c r="X70" s="58">
        <f>_xlfn.STDEV.S(M66:M68)</f>
        <v>549.39537577295198</v>
      </c>
      <c r="Y70" s="59">
        <f>X70/W70</f>
        <v>0.44676801566462193</v>
      </c>
      <c r="Z70" s="60" t="str">
        <f>IF(Y70&gt;25,"MEDIANA;","MÉDIA")</f>
        <v>MÉDIA</v>
      </c>
      <c r="AA70" s="61">
        <f>MIN(M66:M70)</f>
        <v>601.23374999999999</v>
      </c>
      <c r="AB70" s="270">
        <v>0.25</v>
      </c>
      <c r="AC70" s="277">
        <v>0.75</v>
      </c>
    </row>
    <row r="71" spans="1:29" ht="69" hidden="1" customHeight="1" thickBot="1" x14ac:dyDescent="0.3">
      <c r="A71" s="349"/>
      <c r="B71" s="349"/>
      <c r="C71" s="351"/>
      <c r="D71" s="352"/>
      <c r="E71" s="353"/>
      <c r="F71" s="385"/>
      <c r="G71" s="385"/>
      <c r="H71" s="385"/>
      <c r="I71" s="193"/>
      <c r="J71" s="193"/>
      <c r="K71" s="108"/>
      <c r="L71" s="193"/>
      <c r="M71" s="208"/>
      <c r="N71" s="354"/>
      <c r="O71" s="355"/>
      <c r="P71" s="355"/>
      <c r="Q71" s="253" t="str">
        <f>IF(M71&gt;O$66,"EXCESSIVAMENTE ELEVADO",IF(M71&lt;P$66,"INEXEQUÍVEL","VÁLIDO"))</f>
        <v>INEXEQUÍVEL</v>
      </c>
      <c r="R71" s="258"/>
      <c r="S71" s="267"/>
      <c r="T71" s="367"/>
      <c r="U71" s="367"/>
    </row>
    <row r="72" spans="1:29" ht="42" hidden="1" customHeight="1" thickBot="1" x14ac:dyDescent="0.3">
      <c r="A72" s="349"/>
      <c r="B72" s="349"/>
      <c r="C72" s="351"/>
      <c r="D72" s="352"/>
      <c r="E72" s="353"/>
      <c r="F72" s="385"/>
      <c r="G72" s="385"/>
      <c r="H72" s="385"/>
      <c r="I72" s="193"/>
      <c r="J72" s="193"/>
      <c r="K72" s="109"/>
      <c r="L72" s="191"/>
      <c r="M72" s="208"/>
      <c r="N72" s="354"/>
      <c r="O72" s="355"/>
      <c r="P72" s="355"/>
      <c r="Q72" s="253" t="str">
        <f t="shared" si="17"/>
        <v>INEXEQUÍVEL</v>
      </c>
      <c r="R72" s="258"/>
      <c r="S72" s="267"/>
      <c r="T72" s="367"/>
      <c r="U72" s="367"/>
      <c r="W72" s="278"/>
      <c r="X72" s="278"/>
      <c r="Y72" s="278"/>
      <c r="Z72" s="278"/>
      <c r="AA72" s="278"/>
      <c r="AB72" s="279"/>
      <c r="AC72" s="279"/>
    </row>
    <row r="73" spans="1:29" ht="42" hidden="1" customHeight="1" thickBot="1" x14ac:dyDescent="0.3">
      <c r="A73" s="349"/>
      <c r="B73" s="349"/>
      <c r="C73" s="351"/>
      <c r="D73" s="352"/>
      <c r="E73" s="353"/>
      <c r="F73" s="385"/>
      <c r="G73" s="385"/>
      <c r="H73" s="385"/>
      <c r="I73" s="193"/>
      <c r="J73" s="193"/>
      <c r="K73" s="109"/>
      <c r="L73" s="191"/>
      <c r="M73" s="208"/>
      <c r="N73" s="354"/>
      <c r="O73" s="355"/>
      <c r="P73" s="355"/>
      <c r="Q73" s="253" t="str">
        <f t="shared" si="17"/>
        <v>INEXEQUÍVEL</v>
      </c>
      <c r="R73" s="258"/>
      <c r="S73" s="267"/>
      <c r="T73" s="367"/>
      <c r="U73" s="367"/>
      <c r="W73" s="278"/>
      <c r="X73" s="278"/>
      <c r="Y73" s="278"/>
      <c r="Z73" s="278"/>
      <c r="AA73" s="278"/>
      <c r="AB73" s="279"/>
      <c r="AC73" s="279"/>
    </row>
    <row r="74" spans="1:29" ht="42" hidden="1" customHeight="1" thickBot="1" x14ac:dyDescent="0.3">
      <c r="A74" s="349"/>
      <c r="B74" s="349"/>
      <c r="C74" s="351"/>
      <c r="D74" s="352"/>
      <c r="E74" s="353"/>
      <c r="F74" s="385"/>
      <c r="G74" s="385"/>
      <c r="H74" s="385"/>
      <c r="I74" s="193"/>
      <c r="J74" s="193"/>
      <c r="K74" s="109"/>
      <c r="L74" s="191"/>
      <c r="M74" s="208"/>
      <c r="N74" s="354"/>
      <c r="O74" s="355"/>
      <c r="P74" s="355"/>
      <c r="Q74" s="253" t="str">
        <f t="shared" si="17"/>
        <v>INEXEQUÍVEL</v>
      </c>
      <c r="R74" s="145">
        <f>(M74-N66)/N66</f>
        <v>-1</v>
      </c>
      <c r="S74" s="265" t="s">
        <v>79</v>
      </c>
      <c r="T74" s="367"/>
      <c r="U74" s="367"/>
      <c r="W74" s="278"/>
      <c r="X74" s="278"/>
      <c r="Y74" s="278"/>
      <c r="Z74" s="278"/>
      <c r="AA74" s="278"/>
      <c r="AB74" s="279"/>
      <c r="AC74" s="279"/>
    </row>
    <row r="75" spans="1:29" ht="52.9" hidden="1" customHeight="1" thickBot="1" x14ac:dyDescent="0.3">
      <c r="A75" s="349"/>
      <c r="B75" s="349"/>
      <c r="C75" s="351"/>
      <c r="D75" s="352"/>
      <c r="E75" s="353"/>
      <c r="F75" s="386"/>
      <c r="G75" s="386"/>
      <c r="H75" s="386"/>
      <c r="I75" s="193"/>
      <c r="J75" s="193"/>
      <c r="K75" s="109"/>
      <c r="L75" s="191"/>
      <c r="M75" s="208"/>
      <c r="N75" s="354"/>
      <c r="O75" s="355"/>
      <c r="P75" s="355"/>
      <c r="Q75" s="253" t="str">
        <f t="shared" si="17"/>
        <v>INEXEQUÍVEL</v>
      </c>
      <c r="R75" s="145">
        <f>(M75-N66)/N66</f>
        <v>-1</v>
      </c>
      <c r="S75" s="265" t="s">
        <v>79</v>
      </c>
      <c r="T75" s="367"/>
      <c r="U75" s="367"/>
      <c r="W75" s="391"/>
      <c r="X75" s="391"/>
      <c r="Y75" s="391"/>
      <c r="Z75" s="391"/>
      <c r="AA75" s="391"/>
      <c r="AB75" s="280"/>
      <c r="AC75" s="280"/>
    </row>
    <row r="76" spans="1:29" s="20" customFormat="1" ht="21.75" customHeight="1" thickBot="1" x14ac:dyDescent="0.3">
      <c r="A76" s="382"/>
      <c r="B76" s="382"/>
      <c r="C76" s="382"/>
      <c r="D76" s="382"/>
      <c r="E76" s="382"/>
      <c r="F76" s="382"/>
      <c r="G76" s="382"/>
      <c r="H76" s="382"/>
      <c r="I76" s="382"/>
      <c r="J76" s="382"/>
      <c r="K76" s="382"/>
      <c r="L76" s="382"/>
      <c r="M76" s="382"/>
      <c r="N76" s="382"/>
      <c r="O76" s="382"/>
      <c r="P76" s="382"/>
      <c r="Q76" s="382"/>
      <c r="R76" s="382"/>
      <c r="S76" s="382"/>
      <c r="T76" s="382"/>
      <c r="U76" s="382"/>
      <c r="Y76" s="40"/>
    </row>
    <row r="77" spans="1:29" ht="70.5" customHeight="1" x14ac:dyDescent="0.25">
      <c r="A77" s="349">
        <v>7</v>
      </c>
      <c r="B77" s="349"/>
      <c r="C77" s="351" t="s">
        <v>93</v>
      </c>
      <c r="D77" s="352" t="s">
        <v>82</v>
      </c>
      <c r="E77" s="353">
        <v>2</v>
      </c>
      <c r="F77" s="384">
        <v>2.15</v>
      </c>
      <c r="G77" s="384">
        <v>1.25</v>
      </c>
      <c r="H77" s="384">
        <f>F77*G77</f>
        <v>2.6875</v>
      </c>
      <c r="I77" s="288" t="s">
        <v>84</v>
      </c>
      <c r="J77" s="219" t="s">
        <v>85</v>
      </c>
      <c r="K77" s="108" t="s">
        <v>56</v>
      </c>
      <c r="L77" s="194" t="s">
        <v>57</v>
      </c>
      <c r="M77" s="207">
        <f>246.66*H77</f>
        <v>662.89874999999995</v>
      </c>
      <c r="N77" s="354">
        <f>AVERAGE(M77:M81)</f>
        <v>2620.602875</v>
      </c>
      <c r="O77" s="355">
        <f>N77*1.25</f>
        <v>3275.7535937500002</v>
      </c>
      <c r="P77" s="355">
        <f>N77*0.75</f>
        <v>1965.4521562499999</v>
      </c>
      <c r="Q77" s="253" t="str">
        <f>IF(M77&gt;O$77,"EXCESSIVAMENTE ELEVADO",IF(M77&lt;P$77,"INEXEQUÍVEL","VÁLIDO"))</f>
        <v>INEXEQUÍVEL</v>
      </c>
      <c r="R77" s="254">
        <f>M77/N$77</f>
        <v>0.25295658351134181</v>
      </c>
      <c r="S77" s="253" t="s">
        <v>142</v>
      </c>
      <c r="T77" s="367">
        <f>TRUNC(AVERAGE(M77:M79,2))</f>
        <v>1017</v>
      </c>
      <c r="U77" s="367">
        <f>T77*E77</f>
        <v>2034</v>
      </c>
      <c r="W77" s="364" t="s">
        <v>59</v>
      </c>
      <c r="X77" s="365"/>
      <c r="Y77" s="365"/>
      <c r="Z77" s="365"/>
      <c r="AA77" s="157"/>
      <c r="AB77" s="376" t="s">
        <v>60</v>
      </c>
      <c r="AC77" s="377"/>
    </row>
    <row r="78" spans="1:29" ht="70.5" customHeight="1" x14ac:dyDescent="0.25">
      <c r="A78" s="349"/>
      <c r="B78" s="349"/>
      <c r="C78" s="351"/>
      <c r="D78" s="352"/>
      <c r="E78" s="353"/>
      <c r="F78" s="385"/>
      <c r="G78" s="385"/>
      <c r="H78" s="385"/>
      <c r="I78" s="288" t="s">
        <v>66</v>
      </c>
      <c r="J78" s="219" t="s">
        <v>55</v>
      </c>
      <c r="K78" s="108" t="s">
        <v>67</v>
      </c>
      <c r="L78" s="194" t="s">
        <v>72</v>
      </c>
      <c r="M78" s="200">
        <f>H77*602.72</f>
        <v>1619.8100000000002</v>
      </c>
      <c r="N78" s="354"/>
      <c r="O78" s="355"/>
      <c r="P78" s="355"/>
      <c r="Q78" s="253" t="str">
        <f t="shared" ref="Q78:Q79" si="18">IF(M78&gt;O$77,"EXCESSIVAMENTE ELEVADO",IF(M78&lt;P$77,"INEXEQUÍVEL","VÁLIDO"))</f>
        <v>INEXEQUÍVEL</v>
      </c>
      <c r="R78" s="254">
        <f t="shared" ref="R78:R79" si="19">M78/N$77</f>
        <v>0.61810586237718301</v>
      </c>
      <c r="S78" s="253" t="s">
        <v>142</v>
      </c>
      <c r="T78" s="367"/>
      <c r="U78" s="367"/>
      <c r="W78" s="332"/>
      <c r="X78" s="333"/>
      <c r="Y78" s="333"/>
      <c r="Z78" s="333"/>
      <c r="AA78" s="334"/>
      <c r="AB78" s="330"/>
      <c r="AC78" s="331"/>
    </row>
    <row r="79" spans="1:29" ht="70.5" customHeight="1" x14ac:dyDescent="0.25">
      <c r="A79" s="349"/>
      <c r="B79" s="349"/>
      <c r="C79" s="351"/>
      <c r="D79" s="352"/>
      <c r="E79" s="353"/>
      <c r="F79" s="385"/>
      <c r="G79" s="385"/>
      <c r="H79" s="385"/>
      <c r="I79" s="288" t="s">
        <v>70</v>
      </c>
      <c r="J79" s="219" t="s">
        <v>55</v>
      </c>
      <c r="K79" s="108" t="s">
        <v>71</v>
      </c>
      <c r="L79" s="194" t="s">
        <v>72</v>
      </c>
      <c r="M79" s="200">
        <f>H77*664.11</f>
        <v>1784.795625</v>
      </c>
      <c r="N79" s="354"/>
      <c r="O79" s="355"/>
      <c r="P79" s="355"/>
      <c r="Q79" s="253" t="str">
        <f t="shared" si="18"/>
        <v>INEXEQUÍVEL</v>
      </c>
      <c r="R79" s="254">
        <f t="shared" si="19"/>
        <v>0.68106298822556244</v>
      </c>
      <c r="S79" s="253" t="s">
        <v>142</v>
      </c>
      <c r="T79" s="367"/>
      <c r="U79" s="367"/>
      <c r="W79" s="332"/>
      <c r="X79" s="333"/>
      <c r="Y79" s="333"/>
      <c r="Z79" s="333"/>
      <c r="AA79" s="334"/>
      <c r="AB79" s="330"/>
      <c r="AC79" s="331"/>
    </row>
    <row r="80" spans="1:29" ht="65.25" customHeight="1" x14ac:dyDescent="0.25">
      <c r="A80" s="349"/>
      <c r="B80" s="349"/>
      <c r="C80" s="351"/>
      <c r="D80" s="352"/>
      <c r="E80" s="353"/>
      <c r="F80" s="385"/>
      <c r="G80" s="385"/>
      <c r="H80" s="385"/>
      <c r="I80" s="193" t="s">
        <v>86</v>
      </c>
      <c r="J80" s="193" t="s">
        <v>74</v>
      </c>
      <c r="K80" s="108" t="s">
        <v>75</v>
      </c>
      <c r="L80" s="193" t="s">
        <v>72</v>
      </c>
      <c r="M80" s="208">
        <v>4516</v>
      </c>
      <c r="N80" s="354"/>
      <c r="O80" s="355"/>
      <c r="P80" s="355"/>
      <c r="Q80" s="253" t="str">
        <f t="shared" ref="Q80:Q85" si="20">IF(M80&gt;O$77,"EXCESSIVAMENTE ELEVADO",IF(M80&lt;P$77,"INEXEQUÍVEL","VÁLIDO"))</f>
        <v>EXCESSIVAMENTE ELEVADO</v>
      </c>
      <c r="R80" s="254">
        <f>(M80-$N$77)/$N$77</f>
        <v>0.72326758971444693</v>
      </c>
      <c r="S80" s="253" t="s">
        <v>146</v>
      </c>
      <c r="T80" s="367"/>
      <c r="U80" s="367"/>
      <c r="W80" s="273" t="s">
        <v>61</v>
      </c>
      <c r="X80" s="274" t="s">
        <v>62</v>
      </c>
      <c r="Y80" s="275" t="s">
        <v>63</v>
      </c>
      <c r="Z80" s="274" t="s">
        <v>64</v>
      </c>
      <c r="AA80" s="276" t="s">
        <v>65</v>
      </c>
      <c r="AB80" s="55">
        <v>0.25</v>
      </c>
      <c r="AC80" s="56">
        <v>0.75</v>
      </c>
    </row>
    <row r="81" spans="1:29" ht="66" customHeight="1" thickBot="1" x14ac:dyDescent="0.3">
      <c r="A81" s="349"/>
      <c r="B81" s="349"/>
      <c r="C81" s="351"/>
      <c r="D81" s="352"/>
      <c r="E81" s="353"/>
      <c r="F81" s="385"/>
      <c r="G81" s="385"/>
      <c r="H81" s="385"/>
      <c r="I81" s="193" t="s">
        <v>83</v>
      </c>
      <c r="J81" s="193" t="s">
        <v>74</v>
      </c>
      <c r="K81" s="109" t="s">
        <v>78</v>
      </c>
      <c r="L81" s="194" t="s">
        <v>72</v>
      </c>
      <c r="M81" s="208">
        <v>4519.51</v>
      </c>
      <c r="N81" s="354"/>
      <c r="O81" s="355"/>
      <c r="P81" s="355"/>
      <c r="Q81" s="253" t="str">
        <f t="shared" si="20"/>
        <v>EXCESSIVAMENTE ELEVADO</v>
      </c>
      <c r="R81" s="254">
        <f>(M81-$N$77)/$N$77</f>
        <v>0.72460697617146597</v>
      </c>
      <c r="S81" s="253" t="s">
        <v>146</v>
      </c>
      <c r="T81" s="367"/>
      <c r="U81" s="367"/>
      <c r="W81" s="57">
        <f>AVERAGE(M77:M79)</f>
        <v>1355.8347916666669</v>
      </c>
      <c r="X81" s="58">
        <f>_xlfn.STDEV.S(M77:M79)</f>
        <v>605.74361944197256</v>
      </c>
      <c r="Y81" s="59">
        <f>X81/W81</f>
        <v>0.44676801566462171</v>
      </c>
      <c r="Z81" s="60" t="str">
        <f>IF(Y81&gt;25,"MEDIANA;","MÉDIA")</f>
        <v>MÉDIA</v>
      </c>
      <c r="AA81" s="61">
        <f>MIN(M77:M81)</f>
        <v>662.89874999999995</v>
      </c>
      <c r="AB81" s="270">
        <v>0.25</v>
      </c>
      <c r="AC81" s="277">
        <v>0.75</v>
      </c>
    </row>
    <row r="82" spans="1:29" ht="63.75" hidden="1" customHeight="1" thickBot="1" x14ac:dyDescent="0.3">
      <c r="A82" s="349"/>
      <c r="B82" s="349"/>
      <c r="C82" s="351"/>
      <c r="D82" s="352"/>
      <c r="E82" s="353"/>
      <c r="F82" s="385"/>
      <c r="G82" s="385"/>
      <c r="H82" s="385"/>
      <c r="I82" s="281"/>
      <c r="J82" s="193"/>
      <c r="K82" s="109"/>
      <c r="L82" s="191"/>
      <c r="M82" s="208"/>
      <c r="N82" s="354"/>
      <c r="O82" s="355"/>
      <c r="P82" s="355"/>
      <c r="Q82" s="253" t="str">
        <f t="shared" si="20"/>
        <v>INEXEQUÍVEL</v>
      </c>
      <c r="R82" s="143"/>
      <c r="S82" s="259"/>
      <c r="T82" s="367"/>
      <c r="U82" s="367"/>
    </row>
    <row r="83" spans="1:29" ht="60.6" hidden="1" customHeight="1" thickBot="1" x14ac:dyDescent="0.3">
      <c r="A83" s="349"/>
      <c r="B83" s="349"/>
      <c r="C83" s="351"/>
      <c r="D83" s="352"/>
      <c r="E83" s="353"/>
      <c r="F83" s="385"/>
      <c r="G83" s="385"/>
      <c r="H83" s="385"/>
      <c r="I83" s="193"/>
      <c r="J83" s="193"/>
      <c r="K83" s="109"/>
      <c r="L83" s="191"/>
      <c r="M83" s="208"/>
      <c r="N83" s="354"/>
      <c r="O83" s="355"/>
      <c r="P83" s="355"/>
      <c r="Q83" s="253" t="str">
        <f t="shared" si="20"/>
        <v>INEXEQUÍVEL</v>
      </c>
      <c r="R83" s="143"/>
      <c r="S83" s="259"/>
      <c r="T83" s="367"/>
      <c r="U83" s="367"/>
      <c r="W83" s="278"/>
      <c r="X83" s="278"/>
      <c r="Y83" s="278"/>
      <c r="Z83" s="278"/>
      <c r="AA83" s="278"/>
      <c r="AB83" s="279"/>
      <c r="AC83" s="279"/>
    </row>
    <row r="84" spans="1:29" ht="60.6" hidden="1" customHeight="1" thickBot="1" x14ac:dyDescent="0.3">
      <c r="A84" s="349"/>
      <c r="B84" s="349"/>
      <c r="C84" s="351"/>
      <c r="D84" s="352"/>
      <c r="E84" s="353"/>
      <c r="F84" s="385"/>
      <c r="G84" s="385"/>
      <c r="H84" s="385"/>
      <c r="I84" s="282"/>
      <c r="J84" s="193"/>
      <c r="K84" s="109"/>
      <c r="L84" s="191"/>
      <c r="M84" s="208"/>
      <c r="N84" s="354"/>
      <c r="O84" s="355"/>
      <c r="P84" s="355"/>
      <c r="Q84" s="253" t="str">
        <f t="shared" si="20"/>
        <v>INEXEQUÍVEL</v>
      </c>
      <c r="R84" s="143"/>
      <c r="S84" s="259"/>
      <c r="T84" s="367"/>
      <c r="U84" s="367"/>
      <c r="W84" s="278"/>
      <c r="X84" s="278"/>
      <c r="Y84" s="278"/>
      <c r="Z84" s="278"/>
      <c r="AA84" s="278"/>
      <c r="AB84" s="279"/>
      <c r="AC84" s="279"/>
    </row>
    <row r="85" spans="1:29" ht="60.6" hidden="1" customHeight="1" thickBot="1" x14ac:dyDescent="0.3">
      <c r="A85" s="349"/>
      <c r="B85" s="349"/>
      <c r="C85" s="351"/>
      <c r="D85" s="352"/>
      <c r="E85" s="353"/>
      <c r="F85" s="385"/>
      <c r="G85" s="385"/>
      <c r="H85" s="385"/>
      <c r="I85" s="193"/>
      <c r="J85" s="193"/>
      <c r="K85" s="109"/>
      <c r="L85" s="191"/>
      <c r="M85" s="208"/>
      <c r="N85" s="354"/>
      <c r="O85" s="355"/>
      <c r="P85" s="355"/>
      <c r="Q85" s="253" t="str">
        <f t="shared" si="20"/>
        <v>INEXEQUÍVEL</v>
      </c>
      <c r="R85" s="143"/>
      <c r="S85" s="259"/>
      <c r="T85" s="367"/>
      <c r="U85" s="367"/>
      <c r="W85" s="278"/>
      <c r="X85" s="278"/>
      <c r="Y85" s="278"/>
      <c r="Z85" s="278"/>
      <c r="AA85" s="278"/>
      <c r="AB85" s="279"/>
      <c r="AC85" s="279"/>
    </row>
    <row r="86" spans="1:29" ht="43.9" hidden="1" customHeight="1" thickBot="1" x14ac:dyDescent="0.3">
      <c r="A86" s="349"/>
      <c r="B86" s="349"/>
      <c r="C86" s="351"/>
      <c r="D86" s="352"/>
      <c r="E86" s="353"/>
      <c r="F86" s="386"/>
      <c r="G86" s="386"/>
      <c r="H86" s="386"/>
      <c r="I86" s="263"/>
      <c r="J86" s="193"/>
      <c r="K86" s="109"/>
      <c r="L86" s="191"/>
      <c r="M86" s="208"/>
      <c r="N86" s="354"/>
      <c r="O86" s="355"/>
      <c r="P86" s="355"/>
      <c r="Q86" s="253" t="str">
        <f>IF(M86&gt;O$77,"EXCESSIVAMENTE ELEVADO",IF(M86&lt;P$77,"INEXEQUÍVEL","VÁLIDO"))</f>
        <v>INEXEQUÍVEL</v>
      </c>
      <c r="R86" s="145">
        <f>(M86-N77)/N77</f>
        <v>-1</v>
      </c>
      <c r="S86" s="265" t="s">
        <v>79</v>
      </c>
      <c r="T86" s="367"/>
      <c r="U86" s="367"/>
      <c r="W86" s="391"/>
      <c r="X86" s="391"/>
      <c r="Y86" s="391"/>
      <c r="Z86" s="391"/>
      <c r="AA86" s="391"/>
      <c r="AB86" s="280"/>
      <c r="AC86" s="280"/>
    </row>
    <row r="87" spans="1:29" s="20" customFormat="1" ht="21.75" customHeight="1" thickBot="1" x14ac:dyDescent="0.3">
      <c r="A87" s="382"/>
      <c r="B87" s="382"/>
      <c r="C87" s="382"/>
      <c r="D87" s="382"/>
      <c r="E87" s="382"/>
      <c r="F87" s="382"/>
      <c r="G87" s="382"/>
      <c r="H87" s="382"/>
      <c r="I87" s="382"/>
      <c r="J87" s="382"/>
      <c r="K87" s="382"/>
      <c r="L87" s="382"/>
      <c r="M87" s="382"/>
      <c r="N87" s="382"/>
      <c r="O87" s="382"/>
      <c r="P87" s="382"/>
      <c r="Q87" s="382"/>
      <c r="R87" s="382"/>
      <c r="S87" s="382"/>
      <c r="T87" s="382"/>
      <c r="U87" s="382"/>
      <c r="Y87" s="40"/>
    </row>
    <row r="88" spans="1:29" ht="74.25" customHeight="1" x14ac:dyDescent="0.25">
      <c r="A88" s="349">
        <v>8</v>
      </c>
      <c r="B88" s="349"/>
      <c r="C88" s="351" t="s">
        <v>94</v>
      </c>
      <c r="D88" s="352" t="s">
        <v>82</v>
      </c>
      <c r="E88" s="353">
        <v>2</v>
      </c>
      <c r="F88" s="384">
        <v>1.85</v>
      </c>
      <c r="G88" s="384">
        <v>1.25</v>
      </c>
      <c r="H88" s="384">
        <f>F88*G88</f>
        <v>2.3125</v>
      </c>
      <c r="I88" s="288" t="s">
        <v>84</v>
      </c>
      <c r="J88" s="219" t="s">
        <v>85</v>
      </c>
      <c r="K88" s="108" t="s">
        <v>56</v>
      </c>
      <c r="L88" s="194" t="s">
        <v>57</v>
      </c>
      <c r="M88" s="207">
        <f>246.66*H88</f>
        <v>570.40125</v>
      </c>
      <c r="N88" s="354">
        <f>AVERAGE(M88:M92)</f>
        <v>2253.2551250000001</v>
      </c>
      <c r="O88" s="355">
        <f>N88*1.25</f>
        <v>2816.5689062500001</v>
      </c>
      <c r="P88" s="355">
        <f>N88*0.75</f>
        <v>1689.9413437500002</v>
      </c>
      <c r="Q88" s="253" t="str">
        <f>IF(M88&gt;O$88,"EXCESSIVAMENTE ELEVADO",IF(M88&lt;P$88,"INEXEQUÍVEL","VÁLIDO"))</f>
        <v>INEXEQUÍVEL</v>
      </c>
      <c r="R88" s="254">
        <f>M88/N$88</f>
        <v>0.25314543553961738</v>
      </c>
      <c r="S88" s="253" t="s">
        <v>142</v>
      </c>
      <c r="T88" s="367">
        <f>TRUNC(MEDIAN(M88:M90),2)</f>
        <v>1393.79</v>
      </c>
      <c r="U88" s="367">
        <f>T88*E88</f>
        <v>2787.58</v>
      </c>
      <c r="W88" s="364" t="s">
        <v>59</v>
      </c>
      <c r="X88" s="365"/>
      <c r="Y88" s="365"/>
      <c r="Z88" s="365"/>
      <c r="AA88" s="366"/>
      <c r="AB88" s="376" t="s">
        <v>60</v>
      </c>
      <c r="AC88" s="377"/>
    </row>
    <row r="89" spans="1:29" ht="74.25" customHeight="1" x14ac:dyDescent="0.25">
      <c r="A89" s="349"/>
      <c r="B89" s="349"/>
      <c r="C89" s="351"/>
      <c r="D89" s="352"/>
      <c r="E89" s="353"/>
      <c r="F89" s="385"/>
      <c r="G89" s="385"/>
      <c r="H89" s="385"/>
      <c r="I89" s="288" t="s">
        <v>66</v>
      </c>
      <c r="J89" s="219" t="s">
        <v>55</v>
      </c>
      <c r="K89" s="108" t="s">
        <v>67</v>
      </c>
      <c r="L89" s="194" t="s">
        <v>72</v>
      </c>
      <c r="M89" s="200">
        <f>H88*602.72</f>
        <v>1393.79</v>
      </c>
      <c r="N89" s="354"/>
      <c r="O89" s="355"/>
      <c r="P89" s="355"/>
      <c r="Q89" s="253" t="str">
        <f t="shared" ref="Q89:Q90" si="21">IF(M89&gt;O$88,"EXCESSIVAMENTE ELEVADO",IF(M89&lt;P$88,"INEXEQUÍVEL","VÁLIDO"))</f>
        <v>INEXEQUÍVEL</v>
      </c>
      <c r="R89" s="254">
        <f t="shared" ref="R89:R90" si="22">M89/N$88</f>
        <v>0.61856732712413109</v>
      </c>
      <c r="S89" s="253" t="s">
        <v>142</v>
      </c>
      <c r="T89" s="367"/>
      <c r="U89" s="367"/>
      <c r="W89" s="327"/>
      <c r="X89" s="328"/>
      <c r="Y89" s="328"/>
      <c r="Z89" s="328"/>
      <c r="AA89" s="329"/>
      <c r="AB89" s="330"/>
      <c r="AC89" s="331"/>
    </row>
    <row r="90" spans="1:29" ht="74.25" customHeight="1" x14ac:dyDescent="0.25">
      <c r="A90" s="349"/>
      <c r="B90" s="349"/>
      <c r="C90" s="351"/>
      <c r="D90" s="352"/>
      <c r="E90" s="353"/>
      <c r="F90" s="385"/>
      <c r="G90" s="385"/>
      <c r="H90" s="385"/>
      <c r="I90" s="288" t="s">
        <v>70</v>
      </c>
      <c r="J90" s="219" t="s">
        <v>55</v>
      </c>
      <c r="K90" s="108" t="s">
        <v>71</v>
      </c>
      <c r="L90" s="194" t="s">
        <v>72</v>
      </c>
      <c r="M90" s="200">
        <f>H88*664.11</f>
        <v>1535.754375</v>
      </c>
      <c r="N90" s="354"/>
      <c r="O90" s="355"/>
      <c r="P90" s="355"/>
      <c r="Q90" s="253" t="str">
        <f t="shared" si="21"/>
        <v>INEXEQUÍVEL</v>
      </c>
      <c r="R90" s="254">
        <f t="shared" si="22"/>
        <v>0.6815714554293979</v>
      </c>
      <c r="S90" s="253" t="s">
        <v>142</v>
      </c>
      <c r="T90" s="367"/>
      <c r="U90" s="367"/>
      <c r="W90" s="327"/>
      <c r="X90" s="328"/>
      <c r="Y90" s="328"/>
      <c r="Z90" s="328"/>
      <c r="AA90" s="329"/>
      <c r="AB90" s="330"/>
      <c r="AC90" s="331"/>
    </row>
    <row r="91" spans="1:29" ht="61.9" customHeight="1" x14ac:dyDescent="0.25">
      <c r="A91" s="349"/>
      <c r="B91" s="349"/>
      <c r="C91" s="351"/>
      <c r="D91" s="352"/>
      <c r="E91" s="353"/>
      <c r="F91" s="385"/>
      <c r="G91" s="385"/>
      <c r="H91" s="385"/>
      <c r="I91" s="193" t="s">
        <v>83</v>
      </c>
      <c r="J91" s="193" t="s">
        <v>74</v>
      </c>
      <c r="K91" s="108" t="s">
        <v>78</v>
      </c>
      <c r="L91" s="193" t="s">
        <v>72</v>
      </c>
      <c r="M91" s="208">
        <v>3880.33</v>
      </c>
      <c r="N91" s="354"/>
      <c r="O91" s="355"/>
      <c r="P91" s="355"/>
      <c r="Q91" s="253" t="str">
        <f>IF(M91&gt;O$88,"EXCESSIVAMENTE ELEVADO",IF(M91&lt;P$88,"INEXEQUÍVEL","VÁLIDO"))</f>
        <v>EXCESSIVAMENTE ELEVADO</v>
      </c>
      <c r="R91" s="254">
        <f>(M91-$N$88)/$N$88</f>
        <v>0.7220997111900499</v>
      </c>
      <c r="S91" s="253" t="s">
        <v>146</v>
      </c>
      <c r="T91" s="367"/>
      <c r="U91" s="367"/>
      <c r="W91" s="51" t="s">
        <v>61</v>
      </c>
      <c r="X91" s="52" t="s">
        <v>62</v>
      </c>
      <c r="Y91" s="53" t="s">
        <v>63</v>
      </c>
      <c r="Z91" s="52" t="s">
        <v>64</v>
      </c>
      <c r="AA91" s="54" t="s">
        <v>65</v>
      </c>
      <c r="AB91" s="55">
        <v>0.25</v>
      </c>
      <c r="AC91" s="56">
        <v>0.75</v>
      </c>
    </row>
    <row r="92" spans="1:29" ht="74.25" customHeight="1" thickBot="1" x14ac:dyDescent="0.3">
      <c r="A92" s="349"/>
      <c r="B92" s="349"/>
      <c r="C92" s="351"/>
      <c r="D92" s="352"/>
      <c r="E92" s="353"/>
      <c r="F92" s="385"/>
      <c r="G92" s="385"/>
      <c r="H92" s="385"/>
      <c r="I92" s="193" t="s">
        <v>86</v>
      </c>
      <c r="J92" s="193" t="s">
        <v>74</v>
      </c>
      <c r="K92" s="109" t="s">
        <v>75</v>
      </c>
      <c r="L92" s="194" t="s">
        <v>72</v>
      </c>
      <c r="M92" s="208">
        <v>3886</v>
      </c>
      <c r="N92" s="354"/>
      <c r="O92" s="355"/>
      <c r="P92" s="355"/>
      <c r="Q92" s="253" t="str">
        <f t="shared" ref="Q92:Q95" si="23">IF(M92&gt;O$88,"EXCESSIVAMENTE ELEVADO",IF(M92&lt;P$88,"INEXEQUÍVEL","VÁLIDO"))</f>
        <v>EXCESSIVAMENTE ELEVADO</v>
      </c>
      <c r="R92" s="254">
        <f>(M92-$N$88)/$N$88</f>
        <v>0.72461607071680345</v>
      </c>
      <c r="S92" s="253" t="s">
        <v>146</v>
      </c>
      <c r="T92" s="367"/>
      <c r="U92" s="367"/>
      <c r="W92" s="57">
        <f>AVERAGE(M88:M90)</f>
        <v>1166.6485416666667</v>
      </c>
      <c r="X92" s="58">
        <f>_xlfn.STDEV.S(M88:M90)</f>
        <v>521.22125393844181</v>
      </c>
      <c r="Y92" s="59">
        <f>(X92/W92)*100</f>
        <v>44.676801566462203</v>
      </c>
      <c r="Z92" s="60" t="str">
        <f>IF(Y92&gt;25,"Mediana","Média")</f>
        <v>Mediana</v>
      </c>
      <c r="AA92" s="61">
        <f>MIN(M88:M92)</f>
        <v>570.40125</v>
      </c>
      <c r="AB92" s="62" t="s">
        <v>68</v>
      </c>
      <c r="AC92" s="63" t="s">
        <v>69</v>
      </c>
    </row>
    <row r="93" spans="1:29" ht="66" hidden="1" customHeight="1" thickBot="1" x14ac:dyDescent="0.3">
      <c r="A93" s="349"/>
      <c r="B93" s="349"/>
      <c r="C93" s="351"/>
      <c r="D93" s="352"/>
      <c r="E93" s="353"/>
      <c r="F93" s="385"/>
      <c r="G93" s="385"/>
      <c r="H93" s="385"/>
      <c r="I93" s="193"/>
      <c r="J93" s="193"/>
      <c r="K93" s="109"/>
      <c r="L93" s="193"/>
      <c r="M93" s="208"/>
      <c r="N93" s="354"/>
      <c r="O93" s="355"/>
      <c r="P93" s="355"/>
      <c r="Q93" s="253" t="str">
        <f t="shared" si="23"/>
        <v>INEXEQUÍVEL</v>
      </c>
      <c r="R93" s="258"/>
      <c r="S93" s="267"/>
      <c r="T93" s="367"/>
      <c r="U93" s="367"/>
    </row>
    <row r="94" spans="1:29" ht="67.900000000000006" hidden="1" customHeight="1" thickBot="1" x14ac:dyDescent="0.3">
      <c r="A94" s="349"/>
      <c r="B94" s="349"/>
      <c r="C94" s="351"/>
      <c r="D94" s="352"/>
      <c r="E94" s="353"/>
      <c r="F94" s="385"/>
      <c r="G94" s="385"/>
      <c r="H94" s="385"/>
      <c r="I94" s="193"/>
      <c r="J94" s="193"/>
      <c r="K94" s="109"/>
      <c r="L94" s="193"/>
      <c r="M94" s="208"/>
      <c r="N94" s="354"/>
      <c r="O94" s="355"/>
      <c r="P94" s="355"/>
      <c r="Q94" s="253" t="str">
        <f t="shared" si="23"/>
        <v>INEXEQUÍVEL</v>
      </c>
      <c r="R94" s="143"/>
      <c r="S94" s="259"/>
      <c r="T94" s="367"/>
      <c r="U94" s="367"/>
    </row>
    <row r="95" spans="1:29" ht="36.75" hidden="1" customHeight="1" thickBot="1" x14ac:dyDescent="0.3">
      <c r="A95" s="349"/>
      <c r="B95" s="349"/>
      <c r="C95" s="351"/>
      <c r="D95" s="352"/>
      <c r="E95" s="353"/>
      <c r="F95" s="386"/>
      <c r="G95" s="386"/>
      <c r="H95" s="386"/>
      <c r="I95" s="263"/>
      <c r="J95" s="193"/>
      <c r="K95" s="109"/>
      <c r="L95" s="193"/>
      <c r="M95" s="208"/>
      <c r="N95" s="354"/>
      <c r="O95" s="355"/>
      <c r="P95" s="355"/>
      <c r="Q95" s="253" t="str">
        <f t="shared" si="23"/>
        <v>INEXEQUÍVEL</v>
      </c>
      <c r="R95" s="146">
        <f>(M95-N88)/N88</f>
        <v>-1</v>
      </c>
      <c r="S95" s="265" t="s">
        <v>79</v>
      </c>
      <c r="T95" s="367"/>
      <c r="U95" s="367"/>
      <c r="W95" s="13"/>
      <c r="X95" s="283"/>
      <c r="Y95" s="50"/>
      <c r="Z95" s="284"/>
      <c r="AA95" s="13"/>
      <c r="AB95" s="285"/>
      <c r="AC95" s="286"/>
    </row>
    <row r="96" spans="1:29" s="20" customFormat="1" ht="21.75" customHeight="1" thickBot="1" x14ac:dyDescent="0.3">
      <c r="A96" s="387"/>
      <c r="B96" s="388"/>
      <c r="C96" s="388"/>
      <c r="D96" s="388"/>
      <c r="E96" s="388"/>
      <c r="F96" s="388"/>
      <c r="G96" s="388"/>
      <c r="H96" s="388"/>
      <c r="I96" s="388"/>
      <c r="J96" s="388"/>
      <c r="K96" s="388"/>
      <c r="L96" s="388"/>
      <c r="M96" s="388"/>
      <c r="N96" s="388"/>
      <c r="O96" s="388"/>
      <c r="P96" s="388"/>
      <c r="Q96" s="388"/>
      <c r="R96" s="388"/>
      <c r="S96" s="388"/>
      <c r="T96" s="388"/>
      <c r="U96" s="389"/>
      <c r="Y96" s="40"/>
    </row>
    <row r="97" spans="1:29" ht="81.75" customHeight="1" x14ac:dyDescent="0.25">
      <c r="A97" s="349">
        <v>9</v>
      </c>
      <c r="B97" s="349"/>
      <c r="C97" s="351" t="s">
        <v>95</v>
      </c>
      <c r="D97" s="352" t="s">
        <v>82</v>
      </c>
      <c r="E97" s="353">
        <v>2</v>
      </c>
      <c r="F97" s="384">
        <v>2.29</v>
      </c>
      <c r="G97" s="384">
        <v>0.95</v>
      </c>
      <c r="H97" s="384">
        <f>G97*F97</f>
        <v>2.1755</v>
      </c>
      <c r="I97" s="288" t="s">
        <v>84</v>
      </c>
      <c r="J97" s="219" t="s">
        <v>85</v>
      </c>
      <c r="K97" s="108" t="s">
        <v>56</v>
      </c>
      <c r="L97" s="194" t="s">
        <v>57</v>
      </c>
      <c r="M97" s="207">
        <f>246.66*H97</f>
        <v>536.60883000000001</v>
      </c>
      <c r="N97" s="354">
        <f>AVERAGE(M97:M101)</f>
        <v>2139.1054990000002</v>
      </c>
      <c r="O97" s="355">
        <f>N97*1.25</f>
        <v>2673.8818737500005</v>
      </c>
      <c r="P97" s="355">
        <f>N97*0.75</f>
        <v>1604.3291242500002</v>
      </c>
      <c r="Q97" s="253" t="str">
        <f>IF(M97&gt;O$97,"EXCESSIVAMENTE ELEVADO",IF(M97&lt;P$97,"INEXEQUÍVEL","VÁLIDO"))</f>
        <v>INEXEQUÍVEL</v>
      </c>
      <c r="R97" s="254">
        <f>M97/N$97</f>
        <v>0.25085664557024262</v>
      </c>
      <c r="S97" s="253" t="s">
        <v>142</v>
      </c>
      <c r="T97" s="367">
        <f>TRUNC(MEDIAN(M97:M99),2)</f>
        <v>1311.21</v>
      </c>
      <c r="U97" s="367">
        <f>T97*E97</f>
        <v>2622.42</v>
      </c>
      <c r="W97" s="364" t="s">
        <v>59</v>
      </c>
      <c r="X97" s="365"/>
      <c r="Y97" s="365"/>
      <c r="Z97" s="365"/>
      <c r="AA97" s="366"/>
      <c r="AB97" s="376" t="s">
        <v>60</v>
      </c>
      <c r="AC97" s="377"/>
    </row>
    <row r="98" spans="1:29" ht="81.75" customHeight="1" x14ac:dyDescent="0.25">
      <c r="A98" s="349"/>
      <c r="B98" s="349"/>
      <c r="C98" s="351"/>
      <c r="D98" s="352"/>
      <c r="E98" s="353"/>
      <c r="F98" s="385"/>
      <c r="G98" s="385"/>
      <c r="H98" s="385"/>
      <c r="I98" s="288" t="s">
        <v>66</v>
      </c>
      <c r="J98" s="219" t="s">
        <v>55</v>
      </c>
      <c r="K98" s="108" t="s">
        <v>67</v>
      </c>
      <c r="L98" s="194" t="s">
        <v>72</v>
      </c>
      <c r="M98" s="200">
        <f>H97*602.72</f>
        <v>1311.2173600000001</v>
      </c>
      <c r="N98" s="354"/>
      <c r="O98" s="355"/>
      <c r="P98" s="355"/>
      <c r="Q98" s="253" t="str">
        <f t="shared" ref="Q98:Q99" si="24">IF(M98&gt;O$97,"EXCESSIVAMENTE ELEVADO",IF(M98&lt;P$97,"INEXEQUÍVEL","VÁLIDO"))</f>
        <v>INEXEQUÍVEL</v>
      </c>
      <c r="R98" s="254">
        <f t="shared" ref="R98:R99" si="25">M98/N$97</f>
        <v>0.6129746104682422</v>
      </c>
      <c r="S98" s="253" t="s">
        <v>142</v>
      </c>
      <c r="T98" s="367"/>
      <c r="U98" s="367"/>
      <c r="W98" s="327"/>
      <c r="X98" s="328"/>
      <c r="Y98" s="328"/>
      <c r="Z98" s="328"/>
      <c r="AA98" s="329"/>
      <c r="AB98" s="330"/>
      <c r="AC98" s="331"/>
    </row>
    <row r="99" spans="1:29" ht="81.75" customHeight="1" x14ac:dyDescent="0.25">
      <c r="A99" s="349"/>
      <c r="B99" s="349"/>
      <c r="C99" s="351"/>
      <c r="D99" s="352"/>
      <c r="E99" s="353"/>
      <c r="F99" s="385"/>
      <c r="G99" s="385"/>
      <c r="H99" s="385"/>
      <c r="I99" s="288" t="s">
        <v>70</v>
      </c>
      <c r="J99" s="219" t="s">
        <v>55</v>
      </c>
      <c r="K99" s="108" t="s">
        <v>71</v>
      </c>
      <c r="L99" s="194" t="s">
        <v>72</v>
      </c>
      <c r="M99" s="200">
        <f>H97*664.11</f>
        <v>1444.771305</v>
      </c>
      <c r="N99" s="354"/>
      <c r="O99" s="355"/>
      <c r="P99" s="355"/>
      <c r="Q99" s="253" t="str">
        <f t="shared" si="24"/>
        <v>INEXEQUÍVEL</v>
      </c>
      <c r="R99" s="254">
        <f t="shared" si="25"/>
        <v>0.67540909304165175</v>
      </c>
      <c r="S99" s="253" t="s">
        <v>142</v>
      </c>
      <c r="T99" s="367"/>
      <c r="U99" s="367"/>
      <c r="W99" s="327"/>
      <c r="X99" s="328"/>
      <c r="Y99" s="328"/>
      <c r="Z99" s="328"/>
      <c r="AA99" s="329"/>
      <c r="AB99" s="330"/>
      <c r="AC99" s="331"/>
    </row>
    <row r="100" spans="1:29" ht="69" customHeight="1" x14ac:dyDescent="0.25">
      <c r="A100" s="349"/>
      <c r="B100" s="349"/>
      <c r="C100" s="351"/>
      <c r="D100" s="352"/>
      <c r="E100" s="353"/>
      <c r="F100" s="385"/>
      <c r="G100" s="385"/>
      <c r="H100" s="385"/>
      <c r="I100" s="193" t="s">
        <v>86</v>
      </c>
      <c r="J100" s="193" t="s">
        <v>74</v>
      </c>
      <c r="K100" s="108" t="s">
        <v>75</v>
      </c>
      <c r="L100" s="193" t="s">
        <v>72</v>
      </c>
      <c r="M100" s="208">
        <v>3700</v>
      </c>
      <c r="N100" s="354"/>
      <c r="O100" s="355"/>
      <c r="P100" s="355"/>
      <c r="Q100" s="253" t="str">
        <f t="shared" ref="Q100:Q103" si="26">IF(M100&gt;O$97,"EXCESSIVAMENTE ELEVADO",IF(M100&lt;P$97,"INEXEQUÍVEL","VÁLIDO"))</f>
        <v>EXCESSIVAMENTE ELEVADO</v>
      </c>
      <c r="R100" s="254">
        <f>(M100-$N$97)/$N$97</f>
        <v>0.72969495975289411</v>
      </c>
      <c r="S100" s="253" t="s">
        <v>146</v>
      </c>
      <c r="T100" s="367"/>
      <c r="U100" s="367"/>
      <c r="W100" s="51" t="s">
        <v>61</v>
      </c>
      <c r="X100" s="52" t="s">
        <v>62</v>
      </c>
      <c r="Y100" s="53" t="s">
        <v>63</v>
      </c>
      <c r="Z100" s="52" t="s">
        <v>64</v>
      </c>
      <c r="AA100" s="54" t="s">
        <v>65</v>
      </c>
      <c r="AB100" s="55">
        <v>0.25</v>
      </c>
      <c r="AC100" s="56">
        <v>0.75</v>
      </c>
    </row>
    <row r="101" spans="1:29" ht="71.25" customHeight="1" thickBot="1" x14ac:dyDescent="0.3">
      <c r="A101" s="349"/>
      <c r="B101" s="349"/>
      <c r="C101" s="351"/>
      <c r="D101" s="352"/>
      <c r="E101" s="353"/>
      <c r="F101" s="385"/>
      <c r="G101" s="385"/>
      <c r="H101" s="385"/>
      <c r="I101" s="193" t="s">
        <v>83</v>
      </c>
      <c r="J101" s="193" t="s">
        <v>74</v>
      </c>
      <c r="K101" s="109" t="s">
        <v>78</v>
      </c>
      <c r="L101" s="194" t="s">
        <v>72</v>
      </c>
      <c r="M101" s="208">
        <v>3702.93</v>
      </c>
      <c r="N101" s="354"/>
      <c r="O101" s="355"/>
      <c r="P101" s="355"/>
      <c r="Q101" s="253" t="str">
        <f t="shared" si="26"/>
        <v>EXCESSIVAMENTE ELEVADO</v>
      </c>
      <c r="R101" s="254">
        <f>(M101-$N$97)/$N$97</f>
        <v>0.73106469116696871</v>
      </c>
      <c r="S101" s="253" t="s">
        <v>146</v>
      </c>
      <c r="T101" s="367"/>
      <c r="U101" s="367"/>
      <c r="W101" s="57">
        <f>AVERAGE(M97:M99)</f>
        <v>1097.5324983333333</v>
      </c>
      <c r="X101" s="58">
        <f>_xlfn.STDEV.S(M97:M99)</f>
        <v>490.34241640781846</v>
      </c>
      <c r="Y101" s="59">
        <f>(X101/W101)*100</f>
        <v>44.67680156646221</v>
      </c>
      <c r="Z101" s="60" t="str">
        <f>IF(Y101&gt;25,"Mediana","Média")</f>
        <v>Mediana</v>
      </c>
      <c r="AA101" s="61">
        <f>MIN(M97:M101)</f>
        <v>536.60883000000001</v>
      </c>
      <c r="AB101" s="62" t="s">
        <v>68</v>
      </c>
      <c r="AC101" s="63" t="s">
        <v>69</v>
      </c>
    </row>
    <row r="102" spans="1:29" ht="76.5" hidden="1" customHeight="1" thickBot="1" x14ac:dyDescent="0.3">
      <c r="A102" s="349"/>
      <c r="B102" s="349"/>
      <c r="C102" s="351"/>
      <c r="D102" s="352"/>
      <c r="E102" s="353"/>
      <c r="F102" s="386"/>
      <c r="G102" s="386"/>
      <c r="H102" s="386"/>
      <c r="I102" s="281"/>
      <c r="J102" s="193"/>
      <c r="K102" s="109"/>
      <c r="L102" s="193"/>
      <c r="M102" s="208"/>
      <c r="N102" s="354"/>
      <c r="O102" s="355"/>
      <c r="P102" s="355"/>
      <c r="Q102" s="253" t="str">
        <f t="shared" si="26"/>
        <v>INEXEQUÍVEL</v>
      </c>
      <c r="R102" s="143"/>
      <c r="S102" s="259"/>
      <c r="T102" s="367"/>
      <c r="U102" s="367"/>
    </row>
    <row r="103" spans="1:29" ht="47.45" hidden="1" customHeight="1" thickBot="1" x14ac:dyDescent="0.3">
      <c r="A103" s="349"/>
      <c r="B103" s="349"/>
      <c r="C103" s="351"/>
      <c r="D103" s="352"/>
      <c r="E103" s="353"/>
      <c r="F103" s="144"/>
      <c r="G103" s="144"/>
      <c r="H103" s="144"/>
      <c r="I103" s="193"/>
      <c r="J103" s="193"/>
      <c r="K103" s="109"/>
      <c r="L103" s="193"/>
      <c r="M103" s="208"/>
      <c r="N103" s="354"/>
      <c r="O103" s="355"/>
      <c r="P103" s="355"/>
      <c r="Q103" s="253" t="str">
        <f t="shared" si="26"/>
        <v>INEXEQUÍVEL</v>
      </c>
      <c r="R103" s="143"/>
      <c r="S103" s="259"/>
      <c r="T103" s="367"/>
      <c r="U103" s="367"/>
    </row>
    <row r="104" spans="1:29" ht="47.45" hidden="1" customHeight="1" thickBot="1" x14ac:dyDescent="0.3">
      <c r="A104" s="349"/>
      <c r="B104" s="349"/>
      <c r="C104" s="351"/>
      <c r="D104" s="352"/>
      <c r="E104" s="353"/>
      <c r="F104" s="144"/>
      <c r="G104" s="144"/>
      <c r="H104" s="144"/>
      <c r="I104" s="193"/>
      <c r="J104" s="193"/>
      <c r="K104" s="109"/>
      <c r="L104" s="193"/>
      <c r="M104" s="208"/>
      <c r="N104" s="354"/>
      <c r="O104" s="355"/>
      <c r="P104" s="355"/>
      <c r="Q104" s="253" t="str">
        <f t="shared" ref="Q104:Q107" si="27">IF(M104&gt;O$97,"EXCESSIVAMENTE ELEVADO",IF(M104&lt;P$97,"INEXEQUÍVEL","VÁLIDO"))</f>
        <v>INEXEQUÍVEL</v>
      </c>
      <c r="R104" s="143"/>
      <c r="S104" s="259"/>
      <c r="T104" s="367"/>
      <c r="U104" s="367"/>
    </row>
    <row r="105" spans="1:29" ht="47.45" hidden="1" customHeight="1" thickBot="1" x14ac:dyDescent="0.3">
      <c r="A105" s="349"/>
      <c r="B105" s="349"/>
      <c r="C105" s="351"/>
      <c r="D105" s="352"/>
      <c r="E105" s="353"/>
      <c r="F105" s="144"/>
      <c r="G105" s="144"/>
      <c r="H105" s="144"/>
      <c r="I105" s="193"/>
      <c r="J105" s="193"/>
      <c r="K105" s="109"/>
      <c r="L105" s="193"/>
      <c r="M105" s="208"/>
      <c r="N105" s="354"/>
      <c r="O105" s="355"/>
      <c r="P105" s="355"/>
      <c r="Q105" s="253" t="str">
        <f t="shared" si="27"/>
        <v>INEXEQUÍVEL</v>
      </c>
      <c r="R105" s="143"/>
      <c r="S105" s="259"/>
      <c r="T105" s="367"/>
      <c r="U105" s="367"/>
      <c r="W105" s="391"/>
      <c r="X105" s="391"/>
      <c r="Y105" s="391"/>
      <c r="Z105" s="391"/>
      <c r="AA105" s="391"/>
      <c r="AB105" s="390"/>
      <c r="AC105" s="390"/>
    </row>
    <row r="106" spans="1:29" ht="47.45" hidden="1" customHeight="1" thickBot="1" x14ac:dyDescent="0.3">
      <c r="A106" s="349"/>
      <c r="B106" s="349"/>
      <c r="C106" s="351"/>
      <c r="D106" s="352"/>
      <c r="E106" s="353"/>
      <c r="F106" s="144"/>
      <c r="G106" s="144"/>
      <c r="H106" s="144"/>
      <c r="I106" s="282"/>
      <c r="J106" s="193"/>
      <c r="K106" s="109"/>
      <c r="L106" s="193"/>
      <c r="M106" s="208"/>
      <c r="N106" s="354"/>
      <c r="O106" s="355"/>
      <c r="P106" s="355"/>
      <c r="Q106" s="253" t="str">
        <f t="shared" si="27"/>
        <v>INEXEQUÍVEL</v>
      </c>
      <c r="R106" s="143"/>
      <c r="S106" s="259"/>
      <c r="T106" s="367"/>
      <c r="U106" s="367"/>
      <c r="W106" s="118"/>
      <c r="X106" s="118"/>
      <c r="Y106" s="118"/>
      <c r="Z106" s="118"/>
      <c r="AA106" s="118"/>
      <c r="AB106" s="117"/>
      <c r="AC106" s="117"/>
    </row>
    <row r="107" spans="1:29" ht="52.9" hidden="1" customHeight="1" thickBot="1" x14ac:dyDescent="0.3">
      <c r="A107" s="349"/>
      <c r="B107" s="349"/>
      <c r="C107" s="351"/>
      <c r="D107" s="352"/>
      <c r="E107" s="353"/>
      <c r="F107" s="144"/>
      <c r="G107" s="144"/>
      <c r="H107" s="144"/>
      <c r="I107" s="263"/>
      <c r="J107" s="193"/>
      <c r="K107" s="109"/>
      <c r="L107" s="193"/>
      <c r="M107" s="208"/>
      <c r="N107" s="354"/>
      <c r="O107" s="355"/>
      <c r="P107" s="355"/>
      <c r="Q107" s="253" t="str">
        <f t="shared" si="27"/>
        <v>INEXEQUÍVEL</v>
      </c>
      <c r="R107" s="145">
        <f>(M107-N97)/N97</f>
        <v>-1</v>
      </c>
      <c r="S107" s="265" t="s">
        <v>79</v>
      </c>
      <c r="T107" s="367"/>
      <c r="U107" s="367"/>
      <c r="W107" s="118"/>
      <c r="X107" s="118"/>
      <c r="Y107" s="119"/>
      <c r="Z107" s="118"/>
      <c r="AA107" s="118"/>
      <c r="AB107" s="120"/>
      <c r="AC107" s="121"/>
    </row>
    <row r="108" spans="1:29" s="20" customFormat="1" ht="21.75" customHeight="1" thickBot="1" x14ac:dyDescent="0.3">
      <c r="A108" s="382"/>
      <c r="B108" s="382"/>
      <c r="C108" s="382"/>
      <c r="D108" s="382"/>
      <c r="E108" s="382"/>
      <c r="F108" s="382"/>
      <c r="G108" s="382"/>
      <c r="H108" s="382"/>
      <c r="I108" s="382"/>
      <c r="J108" s="382"/>
      <c r="K108" s="382"/>
      <c r="L108" s="382"/>
      <c r="M108" s="382"/>
      <c r="N108" s="382"/>
      <c r="O108" s="382"/>
      <c r="P108" s="382"/>
      <c r="Q108" s="382"/>
      <c r="R108" s="382"/>
      <c r="S108" s="382"/>
      <c r="T108" s="382"/>
      <c r="U108" s="382"/>
      <c r="Y108" s="40"/>
    </row>
    <row r="109" spans="1:29" ht="84" customHeight="1" x14ac:dyDescent="0.25">
      <c r="A109" s="349">
        <v>10</v>
      </c>
      <c r="B109" s="349"/>
      <c r="C109" s="351" t="s">
        <v>96</v>
      </c>
      <c r="D109" s="352" t="s">
        <v>82</v>
      </c>
      <c r="E109" s="353">
        <v>2</v>
      </c>
      <c r="F109" s="384">
        <v>2.29</v>
      </c>
      <c r="G109" s="384">
        <v>0.95</v>
      </c>
      <c r="H109" s="384">
        <f>F109*G109</f>
        <v>2.1755</v>
      </c>
      <c r="I109" s="288" t="s">
        <v>84</v>
      </c>
      <c r="J109" s="219" t="s">
        <v>85</v>
      </c>
      <c r="K109" s="108" t="s">
        <v>56</v>
      </c>
      <c r="L109" s="194" t="s">
        <v>57</v>
      </c>
      <c r="M109" s="207">
        <f>246.66*H109</f>
        <v>536.60883000000001</v>
      </c>
      <c r="N109" s="354">
        <f>AVERAGE(M109:M113)</f>
        <v>2139.1054990000002</v>
      </c>
      <c r="O109" s="355">
        <f>N109*1.25</f>
        <v>2673.8818737500005</v>
      </c>
      <c r="P109" s="355">
        <f>N109*0.75</f>
        <v>1604.3291242500002</v>
      </c>
      <c r="Q109" s="253" t="str">
        <f>IF(M109&gt;O$109,"EXCESSIVAMENTE ELEVADO",IF(M109&lt;P$109,"INEXEQUÍVEL","VÁLIDO"))</f>
        <v>INEXEQUÍVEL</v>
      </c>
      <c r="R109" s="254">
        <f>M109/N$109</f>
        <v>0.25085664557024262</v>
      </c>
      <c r="S109" s="253" t="s">
        <v>142</v>
      </c>
      <c r="T109" s="367">
        <f>TRUNC(MEDIAN(M109:M111),2)</f>
        <v>1311.21</v>
      </c>
      <c r="U109" s="367">
        <f>T109*E109</f>
        <v>2622.42</v>
      </c>
      <c r="W109" s="364" t="s">
        <v>59</v>
      </c>
      <c r="X109" s="365"/>
      <c r="Y109" s="365"/>
      <c r="Z109" s="365"/>
      <c r="AA109" s="366"/>
      <c r="AB109" s="158" t="s">
        <v>60</v>
      </c>
      <c r="AC109" s="159"/>
    </row>
    <row r="110" spans="1:29" ht="84" customHeight="1" x14ac:dyDescent="0.25">
      <c r="A110" s="349"/>
      <c r="B110" s="349"/>
      <c r="C110" s="351"/>
      <c r="D110" s="352"/>
      <c r="E110" s="353"/>
      <c r="F110" s="385"/>
      <c r="G110" s="385"/>
      <c r="H110" s="385"/>
      <c r="I110" s="288" t="s">
        <v>66</v>
      </c>
      <c r="J110" s="219" t="s">
        <v>55</v>
      </c>
      <c r="K110" s="108" t="s">
        <v>67</v>
      </c>
      <c r="L110" s="194" t="s">
        <v>72</v>
      </c>
      <c r="M110" s="200">
        <f>H109*602.72</f>
        <v>1311.2173600000001</v>
      </c>
      <c r="N110" s="354"/>
      <c r="O110" s="355"/>
      <c r="P110" s="355"/>
      <c r="Q110" s="253" t="str">
        <f t="shared" ref="Q110:Q111" si="28">IF(M110&gt;O$109,"EXCESSIVAMENTE ELEVADO",IF(M110&lt;P$109,"INEXEQUÍVEL","VÁLIDO"))</f>
        <v>INEXEQUÍVEL</v>
      </c>
      <c r="R110" s="254">
        <f t="shared" ref="R110:R111" si="29">M110/N$109</f>
        <v>0.6129746104682422</v>
      </c>
      <c r="S110" s="253" t="s">
        <v>142</v>
      </c>
      <c r="T110" s="367"/>
      <c r="U110" s="367"/>
      <c r="W110" s="327"/>
      <c r="X110" s="328"/>
      <c r="Y110" s="328"/>
      <c r="Z110" s="328"/>
      <c r="AA110" s="329"/>
      <c r="AB110" s="330"/>
      <c r="AC110" s="331"/>
    </row>
    <row r="111" spans="1:29" ht="84" customHeight="1" x14ac:dyDescent="0.25">
      <c r="A111" s="349"/>
      <c r="B111" s="349"/>
      <c r="C111" s="351"/>
      <c r="D111" s="352"/>
      <c r="E111" s="353"/>
      <c r="F111" s="385"/>
      <c r="G111" s="385"/>
      <c r="H111" s="385"/>
      <c r="I111" s="288" t="s">
        <v>70</v>
      </c>
      <c r="J111" s="219" t="s">
        <v>55</v>
      </c>
      <c r="K111" s="108" t="s">
        <v>71</v>
      </c>
      <c r="L111" s="194" t="s">
        <v>72</v>
      </c>
      <c r="M111" s="200">
        <f>H109*664.11</f>
        <v>1444.771305</v>
      </c>
      <c r="N111" s="354"/>
      <c r="O111" s="355"/>
      <c r="P111" s="355"/>
      <c r="Q111" s="253" t="str">
        <f t="shared" si="28"/>
        <v>INEXEQUÍVEL</v>
      </c>
      <c r="R111" s="254">
        <f t="shared" si="29"/>
        <v>0.67540909304165175</v>
      </c>
      <c r="S111" s="253" t="s">
        <v>142</v>
      </c>
      <c r="T111" s="367"/>
      <c r="U111" s="367"/>
      <c r="W111" s="327"/>
      <c r="X111" s="328"/>
      <c r="Y111" s="328"/>
      <c r="Z111" s="328"/>
      <c r="AA111" s="329"/>
      <c r="AB111" s="330"/>
      <c r="AC111" s="331"/>
    </row>
    <row r="112" spans="1:29" ht="65.25" customHeight="1" x14ac:dyDescent="0.25">
      <c r="A112" s="349"/>
      <c r="B112" s="349"/>
      <c r="C112" s="351"/>
      <c r="D112" s="352"/>
      <c r="E112" s="353"/>
      <c r="F112" s="385"/>
      <c r="G112" s="385"/>
      <c r="H112" s="385"/>
      <c r="I112" s="193" t="s">
        <v>86</v>
      </c>
      <c r="J112" s="193" t="s">
        <v>74</v>
      </c>
      <c r="K112" s="108" t="s">
        <v>75</v>
      </c>
      <c r="L112" s="193" t="s">
        <v>72</v>
      </c>
      <c r="M112" s="208">
        <v>3700</v>
      </c>
      <c r="N112" s="354"/>
      <c r="O112" s="355"/>
      <c r="P112" s="355"/>
      <c r="Q112" s="253" t="str">
        <f>IF(M112&gt;O$109,"EXCESSIVAMENTE ELEVADO",IF(M112&lt;P$109,"INEXEQUÍVEL","VÁLIDO"))</f>
        <v>EXCESSIVAMENTE ELEVADO</v>
      </c>
      <c r="R112" s="254">
        <f>(M112-$N$109)/$N$109</f>
        <v>0.72969495975289411</v>
      </c>
      <c r="S112" s="253" t="s">
        <v>146</v>
      </c>
      <c r="T112" s="367"/>
      <c r="U112" s="367"/>
      <c r="W112" s="51" t="s">
        <v>61</v>
      </c>
      <c r="X112" s="52" t="s">
        <v>62</v>
      </c>
      <c r="Y112" s="53" t="s">
        <v>63</v>
      </c>
      <c r="Z112" s="52" t="s">
        <v>64</v>
      </c>
      <c r="AA112" s="54" t="s">
        <v>65</v>
      </c>
      <c r="AB112" s="55">
        <v>0.25</v>
      </c>
      <c r="AC112" s="56">
        <v>0.75</v>
      </c>
    </row>
    <row r="113" spans="1:29" ht="65.25" customHeight="1" thickBot="1" x14ac:dyDescent="0.3">
      <c r="A113" s="349"/>
      <c r="B113" s="349"/>
      <c r="C113" s="351"/>
      <c r="D113" s="352"/>
      <c r="E113" s="353"/>
      <c r="F113" s="385"/>
      <c r="G113" s="385"/>
      <c r="H113" s="385"/>
      <c r="I113" s="193" t="s">
        <v>83</v>
      </c>
      <c r="J113" s="193" t="s">
        <v>74</v>
      </c>
      <c r="K113" s="109" t="s">
        <v>78</v>
      </c>
      <c r="L113" s="194" t="s">
        <v>72</v>
      </c>
      <c r="M113" s="208">
        <v>3702.93</v>
      </c>
      <c r="N113" s="354"/>
      <c r="O113" s="355"/>
      <c r="P113" s="355"/>
      <c r="Q113" s="253" t="str">
        <f t="shared" ref="Q113:Q118" si="30">IF(M113&gt;O$109,"EXCESSIVAMENTE ELEVADO",IF(M113&lt;P$109,"INEXEQUÍVEL","VÁLIDO"))</f>
        <v>EXCESSIVAMENTE ELEVADO</v>
      </c>
      <c r="R113" s="254">
        <f>(M113-$N$109)/$N$109</f>
        <v>0.73106469116696871</v>
      </c>
      <c r="S113" s="253" t="s">
        <v>146</v>
      </c>
      <c r="T113" s="367"/>
      <c r="U113" s="367"/>
      <c r="W113" s="57">
        <f>AVERAGE(M109:M111)</f>
        <v>1097.5324983333333</v>
      </c>
      <c r="X113" s="58">
        <f>_xlfn.STDEV.S(M109:M111)</f>
        <v>490.34241640781846</v>
      </c>
      <c r="Y113" s="59">
        <f>(X113/W113)*100</f>
        <v>44.67680156646221</v>
      </c>
      <c r="Z113" s="60" t="str">
        <f>IF(Y113&gt;25,"Mediana","Média")</f>
        <v>Mediana</v>
      </c>
      <c r="AA113" s="61">
        <f>MIN(M109:M113)</f>
        <v>536.60883000000001</v>
      </c>
      <c r="AB113" s="62" t="s">
        <v>68</v>
      </c>
      <c r="AC113" s="63" t="s">
        <v>69</v>
      </c>
    </row>
    <row r="114" spans="1:29" ht="75" hidden="1" customHeight="1" thickBot="1" x14ac:dyDescent="0.3">
      <c r="A114" s="349"/>
      <c r="B114" s="349"/>
      <c r="C114" s="351"/>
      <c r="D114" s="352"/>
      <c r="E114" s="353"/>
      <c r="F114" s="386"/>
      <c r="G114" s="386"/>
      <c r="H114" s="386"/>
      <c r="I114" s="193"/>
      <c r="J114" s="193"/>
      <c r="K114" s="109"/>
      <c r="L114" s="193"/>
      <c r="M114" s="208"/>
      <c r="N114" s="354"/>
      <c r="O114" s="355"/>
      <c r="P114" s="355"/>
      <c r="Q114" s="253" t="str">
        <f t="shared" si="30"/>
        <v>INEXEQUÍVEL</v>
      </c>
      <c r="R114" s="258"/>
      <c r="S114" s="267"/>
      <c r="T114" s="367"/>
      <c r="U114" s="367"/>
    </row>
    <row r="115" spans="1:29" ht="42" hidden="1" customHeight="1" thickBot="1" x14ac:dyDescent="0.3">
      <c r="A115" s="349"/>
      <c r="B115" s="349"/>
      <c r="C115" s="351"/>
      <c r="D115" s="352"/>
      <c r="E115" s="353"/>
      <c r="F115" s="144"/>
      <c r="G115" s="144"/>
      <c r="H115" s="144"/>
      <c r="I115" s="282"/>
      <c r="J115" s="193"/>
      <c r="K115" s="109"/>
      <c r="L115" s="193"/>
      <c r="M115" s="208"/>
      <c r="N115" s="354"/>
      <c r="O115" s="355"/>
      <c r="P115" s="355"/>
      <c r="Q115" s="253" t="str">
        <f t="shared" si="30"/>
        <v>INEXEQUÍVEL</v>
      </c>
      <c r="R115" s="258"/>
      <c r="S115" s="267"/>
      <c r="T115" s="367"/>
      <c r="U115" s="367"/>
    </row>
    <row r="116" spans="1:29" ht="42" hidden="1" customHeight="1" thickBot="1" x14ac:dyDescent="0.3">
      <c r="A116" s="349"/>
      <c r="B116" s="349"/>
      <c r="C116" s="351"/>
      <c r="D116" s="352"/>
      <c r="E116" s="353"/>
      <c r="F116" s="144"/>
      <c r="G116" s="144"/>
      <c r="H116" s="144"/>
      <c r="I116" s="282"/>
      <c r="J116" s="193"/>
      <c r="K116" s="109"/>
      <c r="L116" s="193"/>
      <c r="M116" s="208"/>
      <c r="N116" s="354"/>
      <c r="O116" s="355"/>
      <c r="P116" s="355"/>
      <c r="Q116" s="253" t="str">
        <f t="shared" si="30"/>
        <v>INEXEQUÍVEL</v>
      </c>
      <c r="R116" s="258"/>
      <c r="S116" s="267"/>
      <c r="T116" s="367"/>
      <c r="U116" s="367"/>
      <c r="W116" s="91"/>
      <c r="X116" s="91"/>
      <c r="Y116" s="91"/>
      <c r="Z116" s="91"/>
      <c r="AA116" s="91"/>
      <c r="AB116" s="92"/>
      <c r="AC116" s="92"/>
    </row>
    <row r="117" spans="1:29" ht="42" hidden="1" customHeight="1" thickBot="1" x14ac:dyDescent="0.3">
      <c r="A117" s="349"/>
      <c r="B117" s="349"/>
      <c r="C117" s="351"/>
      <c r="D117" s="352"/>
      <c r="E117" s="353"/>
      <c r="F117" s="144"/>
      <c r="G117" s="144"/>
      <c r="H117" s="144"/>
      <c r="I117" s="193"/>
      <c r="J117" s="193"/>
      <c r="K117" s="109"/>
      <c r="L117" s="193"/>
      <c r="M117" s="208"/>
      <c r="N117" s="354"/>
      <c r="O117" s="355"/>
      <c r="P117" s="355"/>
      <c r="Q117" s="253" t="str">
        <f t="shared" si="30"/>
        <v>INEXEQUÍVEL</v>
      </c>
      <c r="R117" s="258">
        <f>(M117-N109)/N109</f>
        <v>-1</v>
      </c>
      <c r="S117" s="265" t="s">
        <v>79</v>
      </c>
      <c r="T117" s="367"/>
      <c r="U117" s="367"/>
      <c r="W117" s="391" t="s">
        <v>59</v>
      </c>
      <c r="X117" s="391"/>
      <c r="Y117" s="391"/>
      <c r="Z117" s="391"/>
      <c r="AA117" s="391"/>
      <c r="AB117" s="390"/>
      <c r="AC117" s="390"/>
    </row>
    <row r="118" spans="1:29" ht="42" hidden="1" customHeight="1" thickBot="1" x14ac:dyDescent="0.3">
      <c r="A118" s="349"/>
      <c r="B118" s="349"/>
      <c r="C118" s="351"/>
      <c r="D118" s="352"/>
      <c r="E118" s="353"/>
      <c r="F118" s="144"/>
      <c r="G118" s="144"/>
      <c r="H118" s="144"/>
      <c r="I118" s="263"/>
      <c r="J118" s="193"/>
      <c r="K118" s="109"/>
      <c r="L118" s="193"/>
      <c r="M118" s="208"/>
      <c r="N118" s="354"/>
      <c r="O118" s="355"/>
      <c r="P118" s="355"/>
      <c r="Q118" s="253" t="str">
        <f t="shared" si="30"/>
        <v>INEXEQUÍVEL</v>
      </c>
      <c r="R118" s="258">
        <f>(M118-N109)/N109</f>
        <v>-1</v>
      </c>
      <c r="S118" s="265" t="s">
        <v>79</v>
      </c>
      <c r="T118" s="367"/>
      <c r="U118" s="367"/>
      <c r="W118" s="118" t="s">
        <v>61</v>
      </c>
      <c r="X118" s="118" t="s">
        <v>62</v>
      </c>
      <c r="Y118" s="119" t="s">
        <v>63</v>
      </c>
      <c r="Z118" s="118" t="s">
        <v>64</v>
      </c>
      <c r="AA118" s="118" t="s">
        <v>65</v>
      </c>
      <c r="AB118" s="120"/>
      <c r="AC118" s="121"/>
    </row>
    <row r="119" spans="1:29" s="20" customFormat="1" ht="21.75" customHeight="1" thickBot="1" x14ac:dyDescent="0.3">
      <c r="A119" s="382"/>
      <c r="B119" s="382"/>
      <c r="C119" s="382"/>
      <c r="D119" s="382"/>
      <c r="E119" s="382"/>
      <c r="F119" s="382"/>
      <c r="G119" s="382"/>
      <c r="H119" s="382"/>
      <c r="I119" s="382"/>
      <c r="J119" s="382"/>
      <c r="K119" s="382"/>
      <c r="L119" s="382"/>
      <c r="M119" s="382"/>
      <c r="N119" s="382"/>
      <c r="O119" s="382"/>
      <c r="P119" s="382"/>
      <c r="Q119" s="382"/>
      <c r="R119" s="382"/>
      <c r="S119" s="382"/>
      <c r="T119" s="382"/>
      <c r="U119" s="382"/>
      <c r="Y119" s="40"/>
    </row>
    <row r="120" spans="1:29" ht="82.5" customHeight="1" x14ac:dyDescent="0.25">
      <c r="A120" s="349">
        <v>11</v>
      </c>
      <c r="B120" s="349"/>
      <c r="C120" s="351" t="s">
        <v>97</v>
      </c>
      <c r="D120" s="352" t="s">
        <v>82</v>
      </c>
      <c r="E120" s="353">
        <v>2</v>
      </c>
      <c r="F120" s="384">
        <v>0.76</v>
      </c>
      <c r="G120" s="384">
        <v>0.72</v>
      </c>
      <c r="H120" s="384">
        <f>F120*G120</f>
        <v>0.54720000000000002</v>
      </c>
      <c r="I120" s="288" t="s">
        <v>84</v>
      </c>
      <c r="J120" s="219" t="s">
        <v>85</v>
      </c>
      <c r="K120" s="108" t="s">
        <v>56</v>
      </c>
      <c r="L120" s="194" t="s">
        <v>57</v>
      </c>
      <c r="M120" s="207">
        <f>246.66*H120</f>
        <v>134.972352</v>
      </c>
      <c r="N120" s="354">
        <f>AVERAGE(M120:M124)</f>
        <v>631.08434560000001</v>
      </c>
      <c r="O120" s="392">
        <f>N120*1.25</f>
        <v>788.85543200000006</v>
      </c>
      <c r="P120" s="392">
        <f>N120*0.75</f>
        <v>473.3132592</v>
      </c>
      <c r="Q120" s="253" t="str">
        <f>IF(M120&gt;O$120,"EXCESSIVAMENTE ELEVADO",IF(M120&lt;P$120,"INEXEQUÍVEL","VÁLIDO"))</f>
        <v>INEXEQUÍVEL</v>
      </c>
      <c r="R120" s="254">
        <f>M120/N$120</f>
        <v>0.21387371266779842</v>
      </c>
      <c r="S120" s="253" t="s">
        <v>142</v>
      </c>
      <c r="T120" s="367">
        <f>TRUNC(MEDIAN(M120:M122),2)</f>
        <v>329.8</v>
      </c>
      <c r="U120" s="367">
        <f>T120*E120</f>
        <v>659.6</v>
      </c>
      <c r="W120" s="364" t="s">
        <v>59</v>
      </c>
      <c r="X120" s="365"/>
      <c r="Y120" s="365"/>
      <c r="Z120" s="365"/>
      <c r="AA120" s="366"/>
      <c r="AB120" s="376" t="s">
        <v>60</v>
      </c>
      <c r="AC120" s="377"/>
    </row>
    <row r="121" spans="1:29" ht="82.5" customHeight="1" x14ac:dyDescent="0.25">
      <c r="A121" s="349"/>
      <c r="B121" s="349"/>
      <c r="C121" s="351"/>
      <c r="D121" s="352"/>
      <c r="E121" s="353"/>
      <c r="F121" s="385"/>
      <c r="G121" s="385"/>
      <c r="H121" s="385"/>
      <c r="I121" s="288" t="s">
        <v>66</v>
      </c>
      <c r="J121" s="219" t="s">
        <v>55</v>
      </c>
      <c r="K121" s="108" t="s">
        <v>67</v>
      </c>
      <c r="L121" s="194" t="s">
        <v>72</v>
      </c>
      <c r="M121" s="200">
        <f>H120*602.72</f>
        <v>329.80838400000005</v>
      </c>
      <c r="N121" s="354"/>
      <c r="O121" s="392"/>
      <c r="P121" s="392"/>
      <c r="Q121" s="253" t="str">
        <f t="shared" ref="Q121:Q122" si="31">IF(M121&gt;O$120,"EXCESSIVAMENTE ELEVADO",IF(M121&lt;P$120,"INEXEQUÍVEL","VÁLIDO"))</f>
        <v>INEXEQUÍVEL</v>
      </c>
      <c r="R121" s="254">
        <f t="shared" ref="R121:R122" si="32">M121/N$120</f>
        <v>0.52260587083084198</v>
      </c>
      <c r="S121" s="253" t="s">
        <v>142</v>
      </c>
      <c r="T121" s="367"/>
      <c r="U121" s="367"/>
      <c r="W121" s="327"/>
      <c r="X121" s="328"/>
      <c r="Y121" s="328"/>
      <c r="Z121" s="328"/>
      <c r="AA121" s="329"/>
      <c r="AB121" s="330"/>
      <c r="AC121" s="331"/>
    </row>
    <row r="122" spans="1:29" ht="82.5" customHeight="1" x14ac:dyDescent="0.25">
      <c r="A122" s="349"/>
      <c r="B122" s="349"/>
      <c r="C122" s="351"/>
      <c r="D122" s="352"/>
      <c r="E122" s="353"/>
      <c r="F122" s="385"/>
      <c r="G122" s="385"/>
      <c r="H122" s="385"/>
      <c r="I122" s="288" t="s">
        <v>70</v>
      </c>
      <c r="J122" s="219" t="s">
        <v>55</v>
      </c>
      <c r="K122" s="108" t="s">
        <v>71</v>
      </c>
      <c r="L122" s="194" t="s">
        <v>72</v>
      </c>
      <c r="M122" s="200">
        <f>H120*664.11</f>
        <v>363.40099200000003</v>
      </c>
      <c r="N122" s="354"/>
      <c r="O122" s="392"/>
      <c r="P122" s="392"/>
      <c r="Q122" s="253" t="str">
        <f t="shared" si="31"/>
        <v>INEXEQUÍVEL</v>
      </c>
      <c r="R122" s="254">
        <f t="shared" si="32"/>
        <v>0.5758358522655137</v>
      </c>
      <c r="S122" s="253" t="s">
        <v>142</v>
      </c>
      <c r="T122" s="367"/>
      <c r="U122" s="367"/>
      <c r="W122" s="327"/>
      <c r="X122" s="328"/>
      <c r="Y122" s="328"/>
      <c r="Z122" s="328"/>
      <c r="AA122" s="329"/>
      <c r="AB122" s="330"/>
      <c r="AC122" s="331"/>
    </row>
    <row r="123" spans="1:29" ht="55.5" customHeight="1" x14ac:dyDescent="0.25">
      <c r="A123" s="349"/>
      <c r="B123" s="349"/>
      <c r="C123" s="351"/>
      <c r="D123" s="352"/>
      <c r="E123" s="353"/>
      <c r="F123" s="385"/>
      <c r="G123" s="385"/>
      <c r="H123" s="385"/>
      <c r="I123" s="193" t="s">
        <v>86</v>
      </c>
      <c r="J123" s="193" t="s">
        <v>74</v>
      </c>
      <c r="K123" s="108" t="s">
        <v>75</v>
      </c>
      <c r="L123" s="193" t="s">
        <v>72</v>
      </c>
      <c r="M123" s="208">
        <v>1163</v>
      </c>
      <c r="N123" s="354"/>
      <c r="O123" s="392"/>
      <c r="P123" s="392"/>
      <c r="Q123" s="253" t="str">
        <f t="shared" ref="Q123:Q128" si="33">IF(M123&gt;O$120,"EXCESSIVAMENTE ELEVADO",IF(M123&lt;P$120,"INEXEQUÍVEL","VÁLIDO"))</f>
        <v>EXCESSIVAMENTE ELEVADO</v>
      </c>
      <c r="R123" s="254">
        <f>(M123-$N$120)/$N$120</f>
        <v>0.84285984608647535</v>
      </c>
      <c r="S123" s="253" t="s">
        <v>146</v>
      </c>
      <c r="T123" s="367"/>
      <c r="U123" s="367"/>
      <c r="W123" s="51" t="s">
        <v>61</v>
      </c>
      <c r="X123" s="52" t="s">
        <v>62</v>
      </c>
      <c r="Y123" s="53" t="s">
        <v>63</v>
      </c>
      <c r="Z123" s="52" t="s">
        <v>64</v>
      </c>
      <c r="AA123" s="54" t="s">
        <v>65</v>
      </c>
      <c r="AB123" s="55">
        <v>0.25</v>
      </c>
      <c r="AC123" s="56">
        <v>0.75</v>
      </c>
    </row>
    <row r="124" spans="1:29" ht="85.5" customHeight="1" thickBot="1" x14ac:dyDescent="0.3">
      <c r="A124" s="349"/>
      <c r="B124" s="349"/>
      <c r="C124" s="351"/>
      <c r="D124" s="352"/>
      <c r="E124" s="353"/>
      <c r="F124" s="385"/>
      <c r="G124" s="385"/>
      <c r="H124" s="385"/>
      <c r="I124" s="193" t="s">
        <v>83</v>
      </c>
      <c r="J124" s="193" t="s">
        <v>74</v>
      </c>
      <c r="K124" s="109" t="s">
        <v>78</v>
      </c>
      <c r="L124" s="194" t="s">
        <v>72</v>
      </c>
      <c r="M124" s="208">
        <v>1164.24</v>
      </c>
      <c r="N124" s="354"/>
      <c r="O124" s="392"/>
      <c r="P124" s="392"/>
      <c r="Q124" s="253" t="str">
        <f>IF(M124&gt;O$120,"EXCESSIVAMENTE ELEVADO",IF(M124&lt;P$120,"INEXEQUÍVEL","VÁLIDO"))</f>
        <v>EXCESSIVAMENTE ELEVADO</v>
      </c>
      <c r="R124" s="254">
        <f>(M124-$N$120)/$N$120</f>
        <v>0.84482471814937066</v>
      </c>
      <c r="S124" s="253" t="s">
        <v>146</v>
      </c>
      <c r="T124" s="367"/>
      <c r="U124" s="367"/>
      <c r="W124" s="57">
        <f>AVERAGE(M120:M122)</f>
        <v>276.06057600000003</v>
      </c>
      <c r="X124" s="58">
        <f>_xlfn.STDEV.S(M120:M122)</f>
        <v>123.33503574275261</v>
      </c>
      <c r="Y124" s="59">
        <f>(X124/W124)*100</f>
        <v>44.67680156646221</v>
      </c>
      <c r="Z124" s="60" t="str">
        <f>IF(Y124&gt;25,"Mediana","Média")</f>
        <v>Mediana</v>
      </c>
      <c r="AA124" s="61">
        <f>MIN(M120:M124)</f>
        <v>134.972352</v>
      </c>
      <c r="AB124" s="62" t="s">
        <v>68</v>
      </c>
      <c r="AC124" s="63" t="s">
        <v>69</v>
      </c>
    </row>
    <row r="125" spans="1:29" ht="43.9" hidden="1" customHeight="1" thickBot="1" x14ac:dyDescent="0.3">
      <c r="A125" s="349"/>
      <c r="B125" s="349"/>
      <c r="C125" s="351"/>
      <c r="D125" s="352"/>
      <c r="E125" s="353"/>
      <c r="F125" s="386"/>
      <c r="G125" s="386"/>
      <c r="H125" s="386"/>
      <c r="I125" s="193"/>
      <c r="J125" s="193"/>
      <c r="K125" s="109"/>
      <c r="L125" s="193"/>
      <c r="M125" s="208"/>
      <c r="N125" s="354"/>
      <c r="O125" s="392"/>
      <c r="P125" s="392"/>
      <c r="Q125" s="253" t="str">
        <f t="shared" si="33"/>
        <v>INEXEQUÍVEL</v>
      </c>
      <c r="R125" s="143"/>
      <c r="S125" s="259"/>
      <c r="T125" s="367"/>
      <c r="U125" s="367"/>
    </row>
    <row r="126" spans="1:29" ht="43.9" hidden="1" customHeight="1" thickBot="1" x14ac:dyDescent="0.3">
      <c r="A126" s="349"/>
      <c r="B126" s="349"/>
      <c r="C126" s="351"/>
      <c r="D126" s="352"/>
      <c r="E126" s="353"/>
      <c r="F126" s="144"/>
      <c r="G126" s="144"/>
      <c r="H126" s="144"/>
      <c r="I126" s="193"/>
      <c r="J126" s="193"/>
      <c r="K126" s="109"/>
      <c r="L126" s="193"/>
      <c r="M126" s="208"/>
      <c r="N126" s="354"/>
      <c r="O126" s="392"/>
      <c r="P126" s="392"/>
      <c r="Q126" s="253" t="str">
        <f t="shared" si="33"/>
        <v>INEXEQUÍVEL</v>
      </c>
      <c r="R126" s="143"/>
      <c r="S126" s="259"/>
      <c r="T126" s="367"/>
      <c r="U126" s="367"/>
      <c r="W126" s="91"/>
      <c r="X126" s="91"/>
      <c r="Y126" s="91"/>
      <c r="Z126" s="91"/>
      <c r="AA126" s="91"/>
      <c r="AB126" s="92"/>
      <c r="AC126" s="92"/>
    </row>
    <row r="127" spans="1:29" ht="43.9" hidden="1" customHeight="1" thickBot="1" x14ac:dyDescent="0.3">
      <c r="A127" s="349"/>
      <c r="B127" s="349"/>
      <c r="C127" s="351"/>
      <c r="D127" s="352"/>
      <c r="E127" s="353"/>
      <c r="F127" s="144"/>
      <c r="G127" s="144"/>
      <c r="H127" s="144"/>
      <c r="I127" s="282"/>
      <c r="J127" s="193"/>
      <c r="K127" s="109"/>
      <c r="L127" s="193"/>
      <c r="M127" s="208"/>
      <c r="N127" s="354"/>
      <c r="O127" s="392"/>
      <c r="P127" s="392"/>
      <c r="Q127" s="253" t="str">
        <f t="shared" si="33"/>
        <v>INEXEQUÍVEL</v>
      </c>
      <c r="R127" s="143"/>
      <c r="S127" s="259"/>
      <c r="T127" s="367"/>
      <c r="U127" s="367"/>
      <c r="W127" s="91"/>
      <c r="X127" s="91"/>
      <c r="Y127" s="91"/>
      <c r="Z127" s="91"/>
      <c r="AA127" s="91"/>
      <c r="AB127" s="92"/>
      <c r="AC127" s="92"/>
    </row>
    <row r="128" spans="1:29" ht="69" hidden="1" customHeight="1" thickBot="1" x14ac:dyDescent="0.3">
      <c r="A128" s="349"/>
      <c r="B128" s="349"/>
      <c r="C128" s="351"/>
      <c r="D128" s="352"/>
      <c r="E128" s="353"/>
      <c r="F128" s="144"/>
      <c r="G128" s="144"/>
      <c r="H128" s="144"/>
      <c r="I128" s="263"/>
      <c r="J128" s="193"/>
      <c r="K128" s="109"/>
      <c r="L128" s="193"/>
      <c r="M128" s="208"/>
      <c r="N128" s="354"/>
      <c r="O128" s="392"/>
      <c r="P128" s="392"/>
      <c r="Q128" s="253" t="str">
        <f t="shared" si="33"/>
        <v>INEXEQUÍVEL</v>
      </c>
      <c r="R128" s="145">
        <f>(M128-N120)/N120</f>
        <v>-1</v>
      </c>
      <c r="S128" s="265" t="s">
        <v>79</v>
      </c>
      <c r="T128" s="367"/>
      <c r="U128" s="367"/>
      <c r="W128" s="391"/>
      <c r="X128" s="391"/>
      <c r="Y128" s="391"/>
      <c r="Z128" s="391"/>
      <c r="AA128" s="391"/>
      <c r="AB128" s="390"/>
      <c r="AC128" s="390"/>
    </row>
    <row r="129" spans="1:29" s="20" customFormat="1" ht="21.75" customHeight="1" thickBot="1" x14ac:dyDescent="0.3">
      <c r="A129" s="387"/>
      <c r="B129" s="388"/>
      <c r="C129" s="388"/>
      <c r="D129" s="388"/>
      <c r="E129" s="388"/>
      <c r="F129" s="388"/>
      <c r="G129" s="388"/>
      <c r="H129" s="388"/>
      <c r="I129" s="388"/>
      <c r="J129" s="388"/>
      <c r="K129" s="388"/>
      <c r="L129" s="388"/>
      <c r="M129" s="388"/>
      <c r="N129" s="388"/>
      <c r="O129" s="388"/>
      <c r="P129" s="388"/>
      <c r="Q129" s="388"/>
      <c r="R129" s="388"/>
      <c r="S129" s="388"/>
      <c r="T129" s="388"/>
      <c r="U129" s="389"/>
      <c r="Y129" s="40"/>
    </row>
    <row r="130" spans="1:29" ht="87.75" customHeight="1" x14ac:dyDescent="0.25">
      <c r="A130" s="349">
        <v>12</v>
      </c>
      <c r="B130" s="349"/>
      <c r="C130" s="351" t="s">
        <v>98</v>
      </c>
      <c r="D130" s="352" t="s">
        <v>82</v>
      </c>
      <c r="E130" s="353">
        <v>2</v>
      </c>
      <c r="F130" s="384">
        <v>0.95</v>
      </c>
      <c r="G130" s="384">
        <v>0.95</v>
      </c>
      <c r="H130" s="384">
        <f>F130*G130</f>
        <v>0.90249999999999997</v>
      </c>
      <c r="I130" s="288" t="s">
        <v>84</v>
      </c>
      <c r="J130" s="219" t="s">
        <v>85</v>
      </c>
      <c r="K130" s="108" t="s">
        <v>56</v>
      </c>
      <c r="L130" s="194" t="s">
        <v>57</v>
      </c>
      <c r="M130" s="207">
        <f>246.66*H130</f>
        <v>222.61064999999999</v>
      </c>
      <c r="N130" s="354">
        <f>AVERAGE(M130:M134)</f>
        <v>887.4149450000001</v>
      </c>
      <c r="O130" s="392">
        <f>N130*1.25</f>
        <v>1109.2686812500001</v>
      </c>
      <c r="P130" s="392">
        <f>N130*0.75</f>
        <v>665.56120875000011</v>
      </c>
      <c r="Q130" s="253" t="str">
        <f>IF(M130&gt;O$130,"EXCESSIVAMENTE ELEVADO",IF(M130&lt;P$130,"INEXEQUÍVEL","VÁLIDO"))</f>
        <v>INEXEQUÍVEL</v>
      </c>
      <c r="R130" s="254">
        <f>M130/N$130</f>
        <v>0.25085294230648769</v>
      </c>
      <c r="S130" s="253" t="s">
        <v>142</v>
      </c>
      <c r="T130" s="367">
        <f>TRUNC(MEDIAN(M130:M132),2)</f>
        <v>543.95000000000005</v>
      </c>
      <c r="U130" s="367">
        <f>T130*E130</f>
        <v>1087.9000000000001</v>
      </c>
      <c r="W130" s="364" t="s">
        <v>59</v>
      </c>
      <c r="X130" s="365"/>
      <c r="Y130" s="365"/>
      <c r="Z130" s="365"/>
      <c r="AA130" s="366"/>
      <c r="AB130" s="376" t="s">
        <v>60</v>
      </c>
      <c r="AC130" s="377"/>
    </row>
    <row r="131" spans="1:29" ht="87.75" customHeight="1" x14ac:dyDescent="0.25">
      <c r="A131" s="349"/>
      <c r="B131" s="349"/>
      <c r="C131" s="351"/>
      <c r="D131" s="352"/>
      <c r="E131" s="353"/>
      <c r="F131" s="385"/>
      <c r="G131" s="385"/>
      <c r="H131" s="385"/>
      <c r="I131" s="288" t="s">
        <v>66</v>
      </c>
      <c r="J131" s="219" t="s">
        <v>55</v>
      </c>
      <c r="K131" s="108" t="s">
        <v>67</v>
      </c>
      <c r="L131" s="194" t="s">
        <v>72</v>
      </c>
      <c r="M131" s="200">
        <f>H130*602.72</f>
        <v>543.95479999999998</v>
      </c>
      <c r="N131" s="354"/>
      <c r="O131" s="392"/>
      <c r="P131" s="392"/>
      <c r="Q131" s="253" t="str">
        <f t="shared" ref="Q131:Q132" si="34">IF(M131&gt;O$130,"EXCESSIVAMENTE ELEVADO",IF(M131&lt;P$130,"INEXEQUÍVEL","VÁLIDO"))</f>
        <v>INEXEQUÍVEL</v>
      </c>
      <c r="R131" s="254">
        <f t="shared" ref="R131:R132" si="35">M131/N$130</f>
        <v>0.61296556144882131</v>
      </c>
      <c r="S131" s="253" t="s">
        <v>142</v>
      </c>
      <c r="T131" s="367"/>
      <c r="U131" s="367"/>
      <c r="W131" s="327"/>
      <c r="X131" s="328"/>
      <c r="Y131" s="328"/>
      <c r="Z131" s="328"/>
      <c r="AA131" s="329"/>
      <c r="AB131" s="330"/>
      <c r="AC131" s="331"/>
    </row>
    <row r="132" spans="1:29" ht="87.75" customHeight="1" x14ac:dyDescent="0.25">
      <c r="A132" s="349"/>
      <c r="B132" s="349"/>
      <c r="C132" s="351"/>
      <c r="D132" s="352"/>
      <c r="E132" s="353"/>
      <c r="F132" s="385"/>
      <c r="G132" s="385"/>
      <c r="H132" s="385"/>
      <c r="I132" s="288" t="s">
        <v>70</v>
      </c>
      <c r="J132" s="219" t="s">
        <v>55</v>
      </c>
      <c r="K132" s="108" t="s">
        <v>71</v>
      </c>
      <c r="L132" s="194" t="s">
        <v>72</v>
      </c>
      <c r="M132" s="200">
        <f>H130*664.11</f>
        <v>599.35927500000003</v>
      </c>
      <c r="N132" s="354"/>
      <c r="O132" s="392"/>
      <c r="P132" s="392"/>
      <c r="Q132" s="253" t="str">
        <f t="shared" si="34"/>
        <v>INEXEQUÍVEL</v>
      </c>
      <c r="R132" s="254">
        <f t="shared" si="35"/>
        <v>0.6753991223350424</v>
      </c>
      <c r="S132" s="253" t="s">
        <v>142</v>
      </c>
      <c r="T132" s="367"/>
      <c r="U132" s="367"/>
      <c r="W132" s="327"/>
      <c r="X132" s="328"/>
      <c r="Y132" s="328"/>
      <c r="Z132" s="328"/>
      <c r="AA132" s="329"/>
      <c r="AB132" s="330"/>
      <c r="AC132" s="331"/>
    </row>
    <row r="133" spans="1:29" ht="72" customHeight="1" x14ac:dyDescent="0.25">
      <c r="A133" s="349"/>
      <c r="B133" s="349"/>
      <c r="C133" s="351"/>
      <c r="D133" s="352"/>
      <c r="E133" s="353"/>
      <c r="F133" s="385"/>
      <c r="G133" s="385"/>
      <c r="H133" s="385"/>
      <c r="I133" s="193" t="s">
        <v>86</v>
      </c>
      <c r="J133" s="193" t="s">
        <v>74</v>
      </c>
      <c r="K133" s="108" t="s">
        <v>75</v>
      </c>
      <c r="L133" s="193" t="s">
        <v>72</v>
      </c>
      <c r="M133" s="208">
        <v>1535</v>
      </c>
      <c r="N133" s="354"/>
      <c r="O133" s="392"/>
      <c r="P133" s="392"/>
      <c r="Q133" s="253" t="str">
        <f t="shared" ref="Q133:Q138" si="36">IF(M133&gt;O$130,"EXCESSIVAMENTE ELEVADO",IF(M133&lt;P$130,"INEXEQUÍVEL","VÁLIDO"))</f>
        <v>EXCESSIVAMENTE ELEVADO</v>
      </c>
      <c r="R133" s="254">
        <f>(M133-$N$130)/$N$130</f>
        <v>0.72974323753359804</v>
      </c>
      <c r="S133" s="253" t="s">
        <v>146</v>
      </c>
      <c r="T133" s="367"/>
      <c r="U133" s="367"/>
      <c r="W133" s="51" t="s">
        <v>61</v>
      </c>
      <c r="X133" s="52" t="s">
        <v>62</v>
      </c>
      <c r="Y133" s="53" t="s">
        <v>63</v>
      </c>
      <c r="Z133" s="52" t="s">
        <v>64</v>
      </c>
      <c r="AA133" s="54" t="s">
        <v>65</v>
      </c>
      <c r="AB133" s="55">
        <v>0.25</v>
      </c>
      <c r="AC133" s="56">
        <v>0.75</v>
      </c>
    </row>
    <row r="134" spans="1:29" ht="77.25" customHeight="1" thickBot="1" x14ac:dyDescent="0.3">
      <c r="A134" s="349"/>
      <c r="B134" s="349"/>
      <c r="C134" s="351"/>
      <c r="D134" s="352"/>
      <c r="E134" s="353"/>
      <c r="F134" s="385"/>
      <c r="G134" s="385"/>
      <c r="H134" s="385"/>
      <c r="I134" s="193" t="s">
        <v>83</v>
      </c>
      <c r="J134" s="193" t="s">
        <v>74</v>
      </c>
      <c r="K134" s="109" t="s">
        <v>78</v>
      </c>
      <c r="L134" s="194" t="s">
        <v>72</v>
      </c>
      <c r="M134" s="208">
        <v>1536.15</v>
      </c>
      <c r="N134" s="354"/>
      <c r="O134" s="392"/>
      <c r="P134" s="392"/>
      <c r="Q134" s="253" t="str">
        <f t="shared" si="36"/>
        <v>EXCESSIVAMENTE ELEVADO</v>
      </c>
      <c r="R134" s="254">
        <f>(M134-$N$130)/$N$130</f>
        <v>0.73103913637605</v>
      </c>
      <c r="S134" s="253" t="s">
        <v>146</v>
      </c>
      <c r="T134" s="367"/>
      <c r="U134" s="367"/>
      <c r="W134" s="57">
        <f>AVERAGE(M130:M132)</f>
        <v>455.30824166666662</v>
      </c>
      <c r="X134" s="58">
        <f>_xlfn.STDEV.S(M130:M132)</f>
        <v>203.41715964516484</v>
      </c>
      <c r="Y134" s="59">
        <f>(X134/W134)*100</f>
        <v>44.67680156646221</v>
      </c>
      <c r="Z134" s="60" t="str">
        <f>IF(Y134&gt;25,"Mediana","Média")</f>
        <v>Mediana</v>
      </c>
      <c r="AA134" s="61">
        <f>MIN(M130:M134)</f>
        <v>222.61064999999999</v>
      </c>
      <c r="AB134" s="62" t="s">
        <v>68</v>
      </c>
      <c r="AC134" s="63" t="s">
        <v>69</v>
      </c>
    </row>
    <row r="135" spans="1:29" ht="43.9" hidden="1" customHeight="1" thickBot="1" x14ac:dyDescent="0.3">
      <c r="A135" s="349"/>
      <c r="B135" s="349"/>
      <c r="C135" s="351"/>
      <c r="D135" s="352"/>
      <c r="E135" s="353"/>
      <c r="F135" s="386"/>
      <c r="G135" s="386"/>
      <c r="H135" s="386"/>
      <c r="I135" s="193"/>
      <c r="J135" s="193"/>
      <c r="K135" s="109"/>
      <c r="L135" s="193"/>
      <c r="M135" s="208"/>
      <c r="N135" s="354"/>
      <c r="O135" s="392"/>
      <c r="P135" s="392"/>
      <c r="Q135" s="253" t="str">
        <f t="shared" si="36"/>
        <v>INEXEQUÍVEL</v>
      </c>
      <c r="R135" s="143"/>
      <c r="S135" s="259"/>
      <c r="T135" s="367"/>
      <c r="U135" s="367"/>
    </row>
    <row r="136" spans="1:29" ht="43.9" hidden="1" customHeight="1" thickBot="1" x14ac:dyDescent="0.3">
      <c r="A136" s="349"/>
      <c r="B136" s="349"/>
      <c r="C136" s="351"/>
      <c r="D136" s="352"/>
      <c r="E136" s="353"/>
      <c r="F136" s="144"/>
      <c r="G136" s="144"/>
      <c r="H136" s="144"/>
      <c r="I136" s="193"/>
      <c r="J136" s="193"/>
      <c r="K136" s="109"/>
      <c r="L136" s="193"/>
      <c r="M136" s="208"/>
      <c r="N136" s="354"/>
      <c r="O136" s="392"/>
      <c r="P136" s="392"/>
      <c r="Q136" s="253" t="str">
        <f t="shared" si="36"/>
        <v>INEXEQUÍVEL</v>
      </c>
      <c r="R136" s="143"/>
      <c r="S136" s="259"/>
      <c r="T136" s="367"/>
      <c r="U136" s="367"/>
    </row>
    <row r="137" spans="1:29" ht="43.9" hidden="1" customHeight="1" thickBot="1" x14ac:dyDescent="0.3">
      <c r="A137" s="349"/>
      <c r="B137" s="349"/>
      <c r="C137" s="351"/>
      <c r="D137" s="352"/>
      <c r="E137" s="353"/>
      <c r="F137" s="144"/>
      <c r="G137" s="144"/>
      <c r="H137" s="144"/>
      <c r="I137" s="282"/>
      <c r="J137" s="193"/>
      <c r="K137" s="109"/>
      <c r="L137" s="193"/>
      <c r="M137" s="208"/>
      <c r="N137" s="354"/>
      <c r="O137" s="392"/>
      <c r="P137" s="392"/>
      <c r="Q137" s="253" t="str">
        <f t="shared" si="36"/>
        <v>INEXEQUÍVEL</v>
      </c>
      <c r="R137" s="143"/>
      <c r="S137" s="259"/>
      <c r="T137" s="367"/>
      <c r="U137" s="367"/>
    </row>
    <row r="138" spans="1:29" ht="69" hidden="1" customHeight="1" thickBot="1" x14ac:dyDescent="0.3">
      <c r="A138" s="349"/>
      <c r="B138" s="349"/>
      <c r="C138" s="351"/>
      <c r="D138" s="352"/>
      <c r="E138" s="353"/>
      <c r="F138" s="144"/>
      <c r="G138" s="144"/>
      <c r="H138" s="144"/>
      <c r="I138" s="263"/>
      <c r="J138" s="193"/>
      <c r="K138" s="109"/>
      <c r="L138" s="193"/>
      <c r="M138" s="208"/>
      <c r="N138" s="354"/>
      <c r="O138" s="392"/>
      <c r="P138" s="392"/>
      <c r="Q138" s="253" t="str">
        <f t="shared" si="36"/>
        <v>INEXEQUÍVEL</v>
      </c>
      <c r="R138" s="145">
        <f>(M138-N130)/N130</f>
        <v>-1</v>
      </c>
      <c r="S138" s="265" t="s">
        <v>79</v>
      </c>
      <c r="T138" s="367"/>
      <c r="U138" s="367"/>
      <c r="W138" s="391"/>
      <c r="X138" s="391"/>
      <c r="Y138" s="391"/>
      <c r="Z138" s="391"/>
      <c r="AA138" s="391"/>
      <c r="AB138" s="390"/>
      <c r="AC138" s="390"/>
    </row>
    <row r="139" spans="1:29" s="20" customFormat="1" ht="21.75" customHeight="1" thickBot="1" x14ac:dyDescent="0.3">
      <c r="A139" s="387"/>
      <c r="B139" s="388"/>
      <c r="C139" s="388"/>
      <c r="D139" s="388"/>
      <c r="E139" s="388"/>
      <c r="F139" s="388"/>
      <c r="G139" s="388"/>
      <c r="H139" s="388"/>
      <c r="I139" s="388"/>
      <c r="J139" s="388"/>
      <c r="K139" s="388"/>
      <c r="L139" s="388"/>
      <c r="M139" s="388"/>
      <c r="N139" s="388"/>
      <c r="O139" s="388"/>
      <c r="P139" s="388"/>
      <c r="Q139" s="388"/>
      <c r="R139" s="388"/>
      <c r="S139" s="388"/>
      <c r="T139" s="388"/>
      <c r="U139" s="389"/>
      <c r="Y139" s="40"/>
    </row>
    <row r="140" spans="1:29" ht="84" customHeight="1" x14ac:dyDescent="0.25">
      <c r="A140" s="349">
        <v>13</v>
      </c>
      <c r="B140" s="349"/>
      <c r="C140" s="351" t="s">
        <v>99</v>
      </c>
      <c r="D140" s="352" t="s">
        <v>82</v>
      </c>
      <c r="E140" s="353">
        <v>2</v>
      </c>
      <c r="F140" s="384">
        <v>0.95</v>
      </c>
      <c r="G140" s="384">
        <v>0.95</v>
      </c>
      <c r="H140" s="384">
        <f>F140*G140</f>
        <v>0.90249999999999997</v>
      </c>
      <c r="I140" s="288" t="s">
        <v>84</v>
      </c>
      <c r="J140" s="219" t="s">
        <v>85</v>
      </c>
      <c r="K140" s="108" t="s">
        <v>56</v>
      </c>
      <c r="L140" s="194" t="s">
        <v>57</v>
      </c>
      <c r="M140" s="207">
        <f>246.66*H140</f>
        <v>222.61064999999999</v>
      </c>
      <c r="N140" s="354">
        <f>AVERAGE(M140:M144)</f>
        <v>887.4149450000001</v>
      </c>
      <c r="O140" s="392">
        <f>N140*1.25</f>
        <v>1109.2686812500001</v>
      </c>
      <c r="P140" s="392">
        <f>N140*0.75</f>
        <v>665.56120875000011</v>
      </c>
      <c r="Q140" s="253" t="str">
        <f>IF(M140&gt;O$140,"EXCESSIVAMENTE ELEVADO",IF(M140&lt;P$140,"INEXEQUÍVEL","VÁLIDO"))</f>
        <v>INEXEQUÍVEL</v>
      </c>
      <c r="R140" s="254">
        <f>M140/N$140</f>
        <v>0.25085294230648769</v>
      </c>
      <c r="S140" s="253" t="s">
        <v>142</v>
      </c>
      <c r="T140" s="367">
        <f>TRUNC(MEDIAN(M140:M142),2)</f>
        <v>543.95000000000005</v>
      </c>
      <c r="U140" s="367">
        <f>T140*E140</f>
        <v>1087.9000000000001</v>
      </c>
      <c r="W140" s="155" t="s">
        <v>59</v>
      </c>
      <c r="X140" s="156"/>
      <c r="Y140" s="156"/>
      <c r="Z140" s="156"/>
      <c r="AA140" s="157"/>
      <c r="AB140" s="158" t="s">
        <v>60</v>
      </c>
      <c r="AC140" s="159"/>
    </row>
    <row r="141" spans="1:29" ht="84" customHeight="1" x14ac:dyDescent="0.25">
      <c r="A141" s="349"/>
      <c r="B141" s="349"/>
      <c r="C141" s="351"/>
      <c r="D141" s="352"/>
      <c r="E141" s="353"/>
      <c r="F141" s="385"/>
      <c r="G141" s="385"/>
      <c r="H141" s="385"/>
      <c r="I141" s="288" t="s">
        <v>66</v>
      </c>
      <c r="J141" s="219" t="s">
        <v>55</v>
      </c>
      <c r="K141" s="108" t="s">
        <v>67</v>
      </c>
      <c r="L141" s="194" t="s">
        <v>72</v>
      </c>
      <c r="M141" s="200">
        <f>H140*602.72</f>
        <v>543.95479999999998</v>
      </c>
      <c r="N141" s="354"/>
      <c r="O141" s="392"/>
      <c r="P141" s="392"/>
      <c r="Q141" s="253" t="str">
        <f t="shared" ref="Q141:Q142" si="37">IF(M141&gt;O$140,"EXCESSIVAMENTE ELEVADO",IF(M141&lt;P$140,"INEXEQUÍVEL","VÁLIDO"))</f>
        <v>INEXEQUÍVEL</v>
      </c>
      <c r="R141" s="254">
        <f t="shared" ref="R141:R142" si="38">M141/N$140</f>
        <v>0.61296556144882131</v>
      </c>
      <c r="S141" s="253" t="s">
        <v>142</v>
      </c>
      <c r="T141" s="367"/>
      <c r="U141" s="367"/>
      <c r="W141" s="327"/>
      <c r="X141" s="328"/>
      <c r="Y141" s="328"/>
      <c r="Z141" s="328"/>
      <c r="AA141" s="329"/>
      <c r="AB141" s="330"/>
      <c r="AC141" s="331"/>
    </row>
    <row r="142" spans="1:29" ht="84" customHeight="1" x14ac:dyDescent="0.25">
      <c r="A142" s="349"/>
      <c r="B142" s="349"/>
      <c r="C142" s="351"/>
      <c r="D142" s="352"/>
      <c r="E142" s="353"/>
      <c r="F142" s="385"/>
      <c r="G142" s="385"/>
      <c r="H142" s="385"/>
      <c r="I142" s="288" t="s">
        <v>70</v>
      </c>
      <c r="J142" s="219" t="s">
        <v>55</v>
      </c>
      <c r="K142" s="108" t="s">
        <v>71</v>
      </c>
      <c r="L142" s="194" t="s">
        <v>72</v>
      </c>
      <c r="M142" s="200">
        <f>H140*664.11</f>
        <v>599.35927500000003</v>
      </c>
      <c r="N142" s="354"/>
      <c r="O142" s="392"/>
      <c r="P142" s="392"/>
      <c r="Q142" s="253" t="str">
        <f t="shared" si="37"/>
        <v>INEXEQUÍVEL</v>
      </c>
      <c r="R142" s="254">
        <f t="shared" si="38"/>
        <v>0.6753991223350424</v>
      </c>
      <c r="S142" s="253" t="s">
        <v>142</v>
      </c>
      <c r="T142" s="367"/>
      <c r="U142" s="367"/>
      <c r="W142" s="327"/>
      <c r="X142" s="328"/>
      <c r="Y142" s="328"/>
      <c r="Z142" s="328"/>
      <c r="AA142" s="329"/>
      <c r="AB142" s="330"/>
      <c r="AC142" s="331"/>
    </row>
    <row r="143" spans="1:29" ht="66.75" customHeight="1" x14ac:dyDescent="0.25">
      <c r="A143" s="349"/>
      <c r="B143" s="349"/>
      <c r="C143" s="351"/>
      <c r="D143" s="352"/>
      <c r="E143" s="353"/>
      <c r="F143" s="385"/>
      <c r="G143" s="385"/>
      <c r="H143" s="385"/>
      <c r="I143" s="193" t="s">
        <v>86</v>
      </c>
      <c r="J143" s="193" t="s">
        <v>74</v>
      </c>
      <c r="K143" s="108" t="s">
        <v>75</v>
      </c>
      <c r="L143" s="193" t="s">
        <v>72</v>
      </c>
      <c r="M143" s="208">
        <v>1535</v>
      </c>
      <c r="N143" s="354"/>
      <c r="O143" s="392"/>
      <c r="P143" s="392"/>
      <c r="Q143" s="253" t="str">
        <f t="shared" ref="Q143:Q149" si="39">IF(M143&gt;O$140,"EXCESSIVAMENTE ELEVADO",IF(M143&lt;P$140,"INEXEQUÍVEL","VÁLIDO"))</f>
        <v>EXCESSIVAMENTE ELEVADO</v>
      </c>
      <c r="R143" s="254">
        <f>(M143-$N$140)/$N$140</f>
        <v>0.72974323753359804</v>
      </c>
      <c r="S143" s="253" t="s">
        <v>146</v>
      </c>
      <c r="T143" s="367"/>
      <c r="U143" s="367"/>
      <c r="W143" s="51" t="s">
        <v>61</v>
      </c>
      <c r="X143" s="52" t="s">
        <v>62</v>
      </c>
      <c r="Y143" s="53" t="s">
        <v>100</v>
      </c>
      <c r="Z143" s="52" t="s">
        <v>64</v>
      </c>
      <c r="AA143" s="54" t="s">
        <v>65</v>
      </c>
      <c r="AB143" s="55">
        <v>0.25</v>
      </c>
      <c r="AC143" s="56">
        <v>0.75</v>
      </c>
    </row>
    <row r="144" spans="1:29" ht="65.25" customHeight="1" thickBot="1" x14ac:dyDescent="0.3">
      <c r="A144" s="349"/>
      <c r="B144" s="349"/>
      <c r="C144" s="351"/>
      <c r="D144" s="352"/>
      <c r="E144" s="353"/>
      <c r="F144" s="385"/>
      <c r="G144" s="385"/>
      <c r="H144" s="385"/>
      <c r="I144" s="193" t="s">
        <v>83</v>
      </c>
      <c r="J144" s="193" t="s">
        <v>74</v>
      </c>
      <c r="K144" s="109" t="s">
        <v>78</v>
      </c>
      <c r="L144" s="194" t="s">
        <v>72</v>
      </c>
      <c r="M144" s="208">
        <v>1536.15</v>
      </c>
      <c r="N144" s="354"/>
      <c r="O144" s="392"/>
      <c r="P144" s="392"/>
      <c r="Q144" s="253" t="str">
        <f t="shared" si="39"/>
        <v>EXCESSIVAMENTE ELEVADO</v>
      </c>
      <c r="R144" s="254">
        <f>(M144-$N$140)/$N$140</f>
        <v>0.73103913637605</v>
      </c>
      <c r="S144" s="253" t="s">
        <v>146</v>
      </c>
      <c r="T144" s="367"/>
      <c r="U144" s="367"/>
      <c r="W144" s="57">
        <f>AVERAGE(M140:M142)</f>
        <v>455.30824166666662</v>
      </c>
      <c r="X144" s="58">
        <f>_xlfn.STDEV.S(M140:M142)</f>
        <v>203.41715964516484</v>
      </c>
      <c r="Y144" s="59">
        <f>(X144/W144)*100</f>
        <v>44.67680156646221</v>
      </c>
      <c r="Z144" s="60" t="str">
        <f>IF(Y144&gt;25,"Mediana","Média")</f>
        <v>Mediana</v>
      </c>
      <c r="AA144" s="61">
        <f>MIN(M140:M144)</f>
        <v>222.61064999999999</v>
      </c>
      <c r="AB144" s="62" t="s">
        <v>68</v>
      </c>
      <c r="AC144" s="63" t="s">
        <v>69</v>
      </c>
    </row>
    <row r="145" spans="1:29" ht="55.5" hidden="1" customHeight="1" thickBot="1" x14ac:dyDescent="0.3">
      <c r="A145" s="349"/>
      <c r="B145" s="349"/>
      <c r="C145" s="351"/>
      <c r="D145" s="352"/>
      <c r="E145" s="353"/>
      <c r="F145" s="386"/>
      <c r="G145" s="386"/>
      <c r="H145" s="386"/>
      <c r="I145" s="282"/>
      <c r="J145" s="193"/>
      <c r="K145" s="109"/>
      <c r="L145" s="193"/>
      <c r="M145" s="208"/>
      <c r="N145" s="354"/>
      <c r="O145" s="392"/>
      <c r="P145" s="392"/>
      <c r="Q145" s="253" t="str">
        <f t="shared" si="39"/>
        <v>INEXEQUÍVEL</v>
      </c>
      <c r="R145" s="258"/>
      <c r="S145" s="267"/>
      <c r="T145" s="367"/>
      <c r="U145" s="367"/>
    </row>
    <row r="146" spans="1:29" ht="43.9" hidden="1" customHeight="1" thickBot="1" x14ac:dyDescent="0.3">
      <c r="A146" s="349"/>
      <c r="B146" s="349"/>
      <c r="C146" s="351"/>
      <c r="D146" s="352"/>
      <c r="E146" s="353"/>
      <c r="F146" s="144"/>
      <c r="G146" s="144"/>
      <c r="H146" s="144"/>
      <c r="I146" s="282"/>
      <c r="J146" s="193"/>
      <c r="K146" s="109"/>
      <c r="L146" s="193"/>
      <c r="M146" s="208"/>
      <c r="N146" s="354"/>
      <c r="O146" s="392"/>
      <c r="P146" s="392"/>
      <c r="Q146" s="253" t="str">
        <f t="shared" si="39"/>
        <v>INEXEQUÍVEL</v>
      </c>
      <c r="R146" s="143"/>
      <c r="S146" s="259"/>
      <c r="T146" s="367"/>
      <c r="U146" s="367"/>
    </row>
    <row r="147" spans="1:29" ht="43.9" hidden="1" customHeight="1" thickBot="1" x14ac:dyDescent="0.3">
      <c r="A147" s="349"/>
      <c r="B147" s="349"/>
      <c r="C147" s="351"/>
      <c r="D147" s="352"/>
      <c r="E147" s="353"/>
      <c r="F147" s="144"/>
      <c r="G147" s="144"/>
      <c r="H147" s="144"/>
      <c r="I147" s="193"/>
      <c r="J147" s="193"/>
      <c r="K147" s="109"/>
      <c r="L147" s="193"/>
      <c r="M147" s="208"/>
      <c r="N147" s="354"/>
      <c r="O147" s="392"/>
      <c r="P147" s="392"/>
      <c r="Q147" s="253" t="str">
        <f t="shared" si="39"/>
        <v>INEXEQUÍVEL</v>
      </c>
      <c r="R147" s="143"/>
      <c r="S147" s="259"/>
      <c r="T147" s="367"/>
      <c r="U147" s="367"/>
      <c r="W147" s="391"/>
      <c r="X147" s="391"/>
      <c r="Y147" s="391"/>
      <c r="Z147" s="391"/>
      <c r="AA147" s="391"/>
      <c r="AB147" s="390"/>
      <c r="AC147" s="390"/>
    </row>
    <row r="148" spans="1:29" ht="69" hidden="1" customHeight="1" thickBot="1" x14ac:dyDescent="0.3">
      <c r="A148" s="349"/>
      <c r="B148" s="349"/>
      <c r="C148" s="351"/>
      <c r="D148" s="352"/>
      <c r="E148" s="353"/>
      <c r="F148" s="144"/>
      <c r="G148" s="144"/>
      <c r="H148" s="144"/>
      <c r="I148" s="193"/>
      <c r="J148" s="193"/>
      <c r="K148" s="109"/>
      <c r="L148" s="193"/>
      <c r="M148" s="208"/>
      <c r="N148" s="354"/>
      <c r="O148" s="392"/>
      <c r="P148" s="392"/>
      <c r="Q148" s="253" t="str">
        <f t="shared" si="39"/>
        <v>INEXEQUÍVEL</v>
      </c>
      <c r="R148" s="143"/>
      <c r="S148" s="259"/>
      <c r="T148" s="367"/>
      <c r="U148" s="367"/>
      <c r="W148" s="118"/>
      <c r="X148" s="118"/>
      <c r="Y148" s="119"/>
      <c r="Z148" s="118"/>
      <c r="AA148" s="118"/>
      <c r="AB148" s="120"/>
      <c r="AC148" s="121"/>
    </row>
    <row r="149" spans="1:29" ht="77.25" hidden="1" customHeight="1" thickBot="1" x14ac:dyDescent="0.3">
      <c r="A149" s="349"/>
      <c r="B149" s="349"/>
      <c r="C149" s="351"/>
      <c r="D149" s="352"/>
      <c r="E149" s="353"/>
      <c r="F149" s="144"/>
      <c r="G149" s="144"/>
      <c r="H149" s="144"/>
      <c r="I149" s="263"/>
      <c r="J149" s="193"/>
      <c r="K149" s="109"/>
      <c r="L149" s="193"/>
      <c r="M149" s="208"/>
      <c r="N149" s="354"/>
      <c r="O149" s="392"/>
      <c r="P149" s="392"/>
      <c r="Q149" s="253" t="str">
        <f t="shared" si="39"/>
        <v>INEXEQUÍVEL</v>
      </c>
      <c r="R149" s="145">
        <f>(M149-N140)/N140</f>
        <v>-1</v>
      </c>
      <c r="S149" s="265" t="s">
        <v>79</v>
      </c>
      <c r="T149" s="367"/>
      <c r="U149" s="367"/>
      <c r="W149" s="123"/>
      <c r="X149" s="124"/>
      <c r="Y149" s="125"/>
      <c r="Z149" s="126"/>
      <c r="AA149" s="123"/>
      <c r="AB149" s="127"/>
      <c r="AC149" s="128"/>
    </row>
    <row r="150" spans="1:29" s="20" customFormat="1" ht="21.75" customHeight="1" thickBot="1" x14ac:dyDescent="0.3">
      <c r="A150" s="387"/>
      <c r="B150" s="388"/>
      <c r="C150" s="388"/>
      <c r="D150" s="388"/>
      <c r="E150" s="388"/>
      <c r="F150" s="388"/>
      <c r="G150" s="388"/>
      <c r="H150" s="388"/>
      <c r="I150" s="388"/>
      <c r="J150" s="388"/>
      <c r="K150" s="388"/>
      <c r="L150" s="388"/>
      <c r="M150" s="388"/>
      <c r="N150" s="388"/>
      <c r="O150" s="388"/>
      <c r="P150" s="388"/>
      <c r="Q150" s="388"/>
      <c r="R150" s="388"/>
      <c r="S150" s="388"/>
      <c r="T150" s="388"/>
      <c r="U150" s="389"/>
      <c r="Y150" s="40"/>
    </row>
    <row r="151" spans="1:29" ht="89.25" customHeight="1" x14ac:dyDescent="0.25">
      <c r="A151" s="349">
        <v>14</v>
      </c>
      <c r="B151" s="349"/>
      <c r="C151" s="351" t="s">
        <v>101</v>
      </c>
      <c r="D151" s="352" t="s">
        <v>82</v>
      </c>
      <c r="E151" s="353">
        <v>2</v>
      </c>
      <c r="F151" s="384">
        <v>4.25</v>
      </c>
      <c r="G151" s="384">
        <v>1.25</v>
      </c>
      <c r="H151" s="384">
        <f>F151*G151</f>
        <v>5.3125</v>
      </c>
      <c r="I151" s="288" t="s">
        <v>84</v>
      </c>
      <c r="J151" s="219" t="s">
        <v>85</v>
      </c>
      <c r="K151" s="108" t="s">
        <v>56</v>
      </c>
      <c r="L151" s="194" t="s">
        <v>57</v>
      </c>
      <c r="M151" s="207">
        <f>246.66*H151</f>
        <v>1310.3812499999999</v>
      </c>
      <c r="N151" s="354">
        <f>AVERAGE(M151:M155)</f>
        <v>5180.4671250000001</v>
      </c>
      <c r="O151" s="392">
        <f>N151*1.25</f>
        <v>6475.5839062499999</v>
      </c>
      <c r="P151" s="392">
        <f>N151*0.75</f>
        <v>3885.3503437500003</v>
      </c>
      <c r="Q151" s="253" t="str">
        <f>IF(M151&gt;O$151,"EXCESSIVAMENTE ELEVADO",IF(M151&lt;P$151,"INEXEQUÍVEL","VÁLIDO"))</f>
        <v>INEXEQUÍVEL</v>
      </c>
      <c r="R151" s="254">
        <f>M151/N$151</f>
        <v>0.25294654292396457</v>
      </c>
      <c r="S151" s="253" t="s">
        <v>142</v>
      </c>
      <c r="T151" s="367">
        <f>TRUNC(MEDIAN(M151:M153),2)</f>
        <v>3201.95</v>
      </c>
      <c r="U151" s="367">
        <f>T151*E151</f>
        <v>6403.9</v>
      </c>
      <c r="W151" s="364" t="s">
        <v>59</v>
      </c>
      <c r="X151" s="365"/>
      <c r="Y151" s="365"/>
      <c r="Z151" s="365"/>
      <c r="AA151" s="366"/>
      <c r="AB151" s="376" t="s">
        <v>60</v>
      </c>
      <c r="AC151" s="377"/>
    </row>
    <row r="152" spans="1:29" ht="89.25" customHeight="1" x14ac:dyDescent="0.25">
      <c r="A152" s="349"/>
      <c r="B152" s="349"/>
      <c r="C152" s="351"/>
      <c r="D152" s="352"/>
      <c r="E152" s="353"/>
      <c r="F152" s="385"/>
      <c r="G152" s="385"/>
      <c r="H152" s="385"/>
      <c r="I152" s="288" t="s">
        <v>66</v>
      </c>
      <c r="J152" s="219" t="s">
        <v>55</v>
      </c>
      <c r="K152" s="108" t="s">
        <v>67</v>
      </c>
      <c r="L152" s="194" t="s">
        <v>72</v>
      </c>
      <c r="M152" s="200">
        <f>H151*602.72</f>
        <v>3201.9500000000003</v>
      </c>
      <c r="N152" s="354"/>
      <c r="O152" s="392"/>
      <c r="P152" s="392"/>
      <c r="Q152" s="253" t="str">
        <f t="shared" ref="Q152:Q153" si="40">IF(M152&gt;O$151,"EXCESSIVAMENTE ELEVADO",IF(M152&lt;P$151,"INEXEQUÍVEL","VÁLIDO"))</f>
        <v>INEXEQUÍVEL</v>
      </c>
      <c r="R152" s="254">
        <f t="shared" ref="R152:R153" si="41">M152/N$151</f>
        <v>0.61808132794588488</v>
      </c>
      <c r="S152" s="253" t="s">
        <v>142</v>
      </c>
      <c r="T152" s="367"/>
      <c r="U152" s="367"/>
      <c r="W152" s="327"/>
      <c r="X152" s="328"/>
      <c r="Y152" s="328"/>
      <c r="Z152" s="328"/>
      <c r="AA152" s="329"/>
      <c r="AB152" s="330"/>
      <c r="AC152" s="331"/>
    </row>
    <row r="153" spans="1:29" ht="89.25" customHeight="1" x14ac:dyDescent="0.25">
      <c r="A153" s="349"/>
      <c r="B153" s="349"/>
      <c r="C153" s="351"/>
      <c r="D153" s="352"/>
      <c r="E153" s="353"/>
      <c r="F153" s="385"/>
      <c r="G153" s="385"/>
      <c r="H153" s="385"/>
      <c r="I153" s="288" t="s">
        <v>70</v>
      </c>
      <c r="J153" s="219" t="s">
        <v>55</v>
      </c>
      <c r="K153" s="108" t="s">
        <v>71</v>
      </c>
      <c r="L153" s="194" t="s">
        <v>72</v>
      </c>
      <c r="M153" s="200">
        <f>H151*664.11</f>
        <v>3528.0843749999999</v>
      </c>
      <c r="N153" s="354"/>
      <c r="O153" s="392"/>
      <c r="P153" s="392"/>
      <c r="Q153" s="253" t="str">
        <f t="shared" si="40"/>
        <v>INEXEQUÍVEL</v>
      </c>
      <c r="R153" s="254">
        <f t="shared" si="41"/>
        <v>0.68103595484162049</v>
      </c>
      <c r="S153" s="253" t="s">
        <v>142</v>
      </c>
      <c r="T153" s="367"/>
      <c r="U153" s="367"/>
      <c r="W153" s="327"/>
      <c r="X153" s="328"/>
      <c r="Y153" s="328"/>
      <c r="Z153" s="328"/>
      <c r="AA153" s="329"/>
      <c r="AB153" s="330"/>
      <c r="AC153" s="331"/>
    </row>
    <row r="154" spans="1:29" ht="55.5" customHeight="1" x14ac:dyDescent="0.25">
      <c r="A154" s="349"/>
      <c r="B154" s="349"/>
      <c r="C154" s="351"/>
      <c r="D154" s="352"/>
      <c r="E154" s="353"/>
      <c r="F154" s="385"/>
      <c r="G154" s="385"/>
      <c r="H154" s="385"/>
      <c r="I154" s="193" t="s">
        <v>86</v>
      </c>
      <c r="J154" s="193" t="s">
        <v>74</v>
      </c>
      <c r="K154" s="108" t="s">
        <v>75</v>
      </c>
      <c r="L154" s="193" t="s">
        <v>72</v>
      </c>
      <c r="M154" s="208">
        <v>8928</v>
      </c>
      <c r="N154" s="354"/>
      <c r="O154" s="392"/>
      <c r="P154" s="392"/>
      <c r="Q154" s="253" t="str">
        <f t="shared" ref="Q154:Q158" si="42">IF(M154&gt;O$151,"EXCESSIVAMENTE ELEVADO",IF(M154&lt;P$151,"INEXEQUÍVEL","VÁLIDO"))</f>
        <v>EXCESSIVAMENTE ELEVADO</v>
      </c>
      <c r="R154" s="254">
        <f>(M154-$N$151)/$N$151</f>
        <v>0.72339671009880213</v>
      </c>
      <c r="S154" s="253" t="s">
        <v>146</v>
      </c>
      <c r="T154" s="367"/>
      <c r="U154" s="367"/>
      <c r="W154" s="51" t="s">
        <v>61</v>
      </c>
      <c r="X154" s="52" t="s">
        <v>62</v>
      </c>
      <c r="Y154" s="53" t="s">
        <v>100</v>
      </c>
      <c r="Z154" s="52" t="s">
        <v>64</v>
      </c>
      <c r="AA154" s="54" t="s">
        <v>65</v>
      </c>
      <c r="AB154" s="55">
        <v>0.25</v>
      </c>
      <c r="AC154" s="56">
        <v>0.75</v>
      </c>
    </row>
    <row r="155" spans="1:29" ht="89.25" customHeight="1" thickBot="1" x14ac:dyDescent="0.3">
      <c r="A155" s="349"/>
      <c r="B155" s="349"/>
      <c r="C155" s="351"/>
      <c r="D155" s="352"/>
      <c r="E155" s="353"/>
      <c r="F155" s="385"/>
      <c r="G155" s="385"/>
      <c r="H155" s="385"/>
      <c r="I155" s="193" t="s">
        <v>83</v>
      </c>
      <c r="J155" s="193" t="s">
        <v>74</v>
      </c>
      <c r="K155" s="109" t="s">
        <v>78</v>
      </c>
      <c r="L155" s="194" t="s">
        <v>72</v>
      </c>
      <c r="M155" s="208">
        <v>8933.92</v>
      </c>
      <c r="N155" s="354"/>
      <c r="O155" s="392"/>
      <c r="P155" s="392"/>
      <c r="Q155" s="253" t="str">
        <f t="shared" si="42"/>
        <v>EXCESSIVAMENTE ELEVADO</v>
      </c>
      <c r="R155" s="254">
        <f>(M155-$N$151)/$N$151</f>
        <v>0.72453946418972781</v>
      </c>
      <c r="S155" s="253" t="s">
        <v>146</v>
      </c>
      <c r="T155" s="367"/>
      <c r="U155" s="367"/>
      <c r="W155" s="57">
        <f>AVERAGE(M151:M153)</f>
        <v>2680.1385416666667</v>
      </c>
      <c r="X155" s="58">
        <f>_xlfn.STDEV.S(M151:M153)</f>
        <v>1197.4001779666912</v>
      </c>
      <c r="Y155" s="59">
        <f>(X155/W155)*100</f>
        <v>44.676801566462224</v>
      </c>
      <c r="Z155" s="60" t="str">
        <f>IF(Y155&gt;25,"Mediana","Média")</f>
        <v>Mediana</v>
      </c>
      <c r="AA155" s="61">
        <f>MIN(M151:M155)</f>
        <v>1310.3812499999999</v>
      </c>
      <c r="AB155" s="62" t="s">
        <v>68</v>
      </c>
      <c r="AC155" s="63" t="s">
        <v>69</v>
      </c>
    </row>
    <row r="156" spans="1:29" ht="55.5" hidden="1" customHeight="1" thickBot="1" x14ac:dyDescent="0.3">
      <c r="A156" s="349"/>
      <c r="B156" s="349"/>
      <c r="C156" s="351"/>
      <c r="D156" s="352"/>
      <c r="E156" s="353"/>
      <c r="F156" s="386"/>
      <c r="G156" s="386"/>
      <c r="H156" s="386"/>
      <c r="I156" s="281"/>
      <c r="J156" s="193"/>
      <c r="K156" s="109"/>
      <c r="L156" s="193"/>
      <c r="M156" s="208"/>
      <c r="N156" s="354"/>
      <c r="O156" s="392"/>
      <c r="P156" s="392"/>
      <c r="Q156" s="253" t="str">
        <f t="shared" si="42"/>
        <v>INEXEQUÍVEL</v>
      </c>
      <c r="R156" s="258"/>
      <c r="S156" s="267"/>
      <c r="T156" s="367"/>
      <c r="U156" s="367"/>
    </row>
    <row r="157" spans="1:29" ht="55.5" hidden="1" customHeight="1" thickBot="1" x14ac:dyDescent="0.3">
      <c r="A157" s="349"/>
      <c r="B157" s="349"/>
      <c r="C157" s="351"/>
      <c r="D157" s="352"/>
      <c r="E157" s="353"/>
      <c r="F157" s="144"/>
      <c r="G157" s="144"/>
      <c r="H157" s="144"/>
      <c r="I157" s="193"/>
      <c r="J157" s="193"/>
      <c r="K157" s="109"/>
      <c r="L157" s="193"/>
      <c r="M157" s="208"/>
      <c r="N157" s="354"/>
      <c r="O157" s="392"/>
      <c r="P157" s="392"/>
      <c r="Q157" s="253" t="str">
        <f t="shared" si="42"/>
        <v>INEXEQUÍVEL</v>
      </c>
      <c r="R157" s="258"/>
      <c r="S157" s="267"/>
      <c r="T157" s="367"/>
      <c r="U157" s="367"/>
    </row>
    <row r="158" spans="1:29" ht="55.5" hidden="1" customHeight="1" thickBot="1" x14ac:dyDescent="0.3">
      <c r="A158" s="349"/>
      <c r="B158" s="349"/>
      <c r="C158" s="351"/>
      <c r="D158" s="352"/>
      <c r="E158" s="353"/>
      <c r="F158" s="144"/>
      <c r="G158" s="144"/>
      <c r="H158" s="144"/>
      <c r="I158" s="193"/>
      <c r="J158" s="193"/>
      <c r="K158" s="109"/>
      <c r="L158" s="193"/>
      <c r="M158" s="208"/>
      <c r="N158" s="354"/>
      <c r="O158" s="392"/>
      <c r="P158" s="392"/>
      <c r="Q158" s="253" t="str">
        <f t="shared" si="42"/>
        <v>INEXEQUÍVEL</v>
      </c>
      <c r="R158" s="258"/>
      <c r="S158" s="267"/>
      <c r="T158" s="367"/>
      <c r="U158" s="367"/>
    </row>
    <row r="159" spans="1:29" ht="55.5" hidden="1" customHeight="1" thickBot="1" x14ac:dyDescent="0.3">
      <c r="A159" s="349"/>
      <c r="B159" s="349"/>
      <c r="C159" s="351"/>
      <c r="D159" s="352"/>
      <c r="E159" s="353"/>
      <c r="F159" s="144"/>
      <c r="G159" s="144"/>
      <c r="H159" s="144"/>
      <c r="I159" s="263"/>
      <c r="J159" s="193"/>
      <c r="K159" s="109"/>
      <c r="L159" s="193"/>
      <c r="M159" s="208"/>
      <c r="N159" s="354"/>
      <c r="O159" s="392"/>
      <c r="P159" s="392"/>
      <c r="Q159" s="253" t="str">
        <f>IF(M159&gt;O$151,"EXCESSIVAMENTE ELEVADO",IF(M159&lt;P$151,"INEXEQUÍVEL","VÁLIDO"))</f>
        <v>INEXEQUÍVEL</v>
      </c>
      <c r="R159" s="254">
        <f>(M159-N151)/N151</f>
        <v>-1</v>
      </c>
      <c r="S159" s="265" t="s">
        <v>79</v>
      </c>
      <c r="T159" s="367"/>
      <c r="U159" s="367"/>
    </row>
    <row r="160" spans="1:29" s="20" customFormat="1" ht="21.75" customHeight="1" thickBot="1" x14ac:dyDescent="0.3">
      <c r="A160" s="387"/>
      <c r="B160" s="388"/>
      <c r="C160" s="388"/>
      <c r="D160" s="388"/>
      <c r="E160" s="388"/>
      <c r="F160" s="388"/>
      <c r="G160" s="388"/>
      <c r="H160" s="388"/>
      <c r="I160" s="388"/>
      <c r="J160" s="388"/>
      <c r="K160" s="388"/>
      <c r="L160" s="388"/>
      <c r="M160" s="388"/>
      <c r="N160" s="388"/>
      <c r="O160" s="388"/>
      <c r="P160" s="388"/>
      <c r="Q160" s="388"/>
      <c r="R160" s="388"/>
      <c r="S160" s="388"/>
      <c r="T160" s="388"/>
      <c r="U160" s="389"/>
      <c r="Y160" s="40"/>
    </row>
    <row r="161" spans="1:29" ht="86.25" customHeight="1" x14ac:dyDescent="0.25">
      <c r="A161" s="349">
        <v>15</v>
      </c>
      <c r="B161" s="349"/>
      <c r="C161" s="351" t="s">
        <v>102</v>
      </c>
      <c r="D161" s="352" t="s">
        <v>82</v>
      </c>
      <c r="E161" s="353">
        <v>2</v>
      </c>
      <c r="F161" s="384">
        <v>2.15</v>
      </c>
      <c r="G161" s="384">
        <v>1.25</v>
      </c>
      <c r="H161" s="384">
        <f>F161*G161</f>
        <v>2.6875</v>
      </c>
      <c r="I161" s="288" t="s">
        <v>84</v>
      </c>
      <c r="J161" s="219" t="s">
        <v>85</v>
      </c>
      <c r="K161" s="108" t="s">
        <v>56</v>
      </c>
      <c r="L161" s="194" t="s">
        <v>57</v>
      </c>
      <c r="M161" s="207">
        <f>246.66*H161</f>
        <v>662.89874999999995</v>
      </c>
      <c r="N161" s="354">
        <f>AVERAGE(M161:M165)</f>
        <v>2620.602875</v>
      </c>
      <c r="O161" s="392">
        <f>N161*1.25</f>
        <v>3275.7535937500002</v>
      </c>
      <c r="P161" s="392">
        <f>N161*0.75</f>
        <v>1965.4521562499999</v>
      </c>
      <c r="Q161" s="253" t="str">
        <f>IF(M161&gt;O$161,"EXCESSIVAMENTE ELEVADO",IF(M161&lt;P$161,"INEXEQUÍVEL","VÁLIDO"))</f>
        <v>INEXEQUÍVEL</v>
      </c>
      <c r="R161" s="254">
        <f>M161/N$161</f>
        <v>0.25295658351134181</v>
      </c>
      <c r="S161" s="253" t="s">
        <v>142</v>
      </c>
      <c r="T161" s="367">
        <f>TRUNC(MEDIAN(M161:M163),2)</f>
        <v>1619.81</v>
      </c>
      <c r="U161" s="367">
        <f>T161*E161</f>
        <v>3239.62</v>
      </c>
      <c r="W161" s="364" t="s">
        <v>59</v>
      </c>
      <c r="X161" s="365"/>
      <c r="Y161" s="365"/>
      <c r="Z161" s="365"/>
      <c r="AA161" s="366"/>
      <c r="AB161" s="376" t="s">
        <v>60</v>
      </c>
      <c r="AC161" s="377"/>
    </row>
    <row r="162" spans="1:29" ht="86.25" customHeight="1" x14ac:dyDescent="0.25">
      <c r="A162" s="349"/>
      <c r="B162" s="349"/>
      <c r="C162" s="351"/>
      <c r="D162" s="352"/>
      <c r="E162" s="353"/>
      <c r="F162" s="385"/>
      <c r="G162" s="385"/>
      <c r="H162" s="385"/>
      <c r="I162" s="288" t="s">
        <v>66</v>
      </c>
      <c r="J162" s="219" t="s">
        <v>55</v>
      </c>
      <c r="K162" s="108" t="s">
        <v>67</v>
      </c>
      <c r="L162" s="194" t="s">
        <v>72</v>
      </c>
      <c r="M162" s="200">
        <f>H161*602.72</f>
        <v>1619.8100000000002</v>
      </c>
      <c r="N162" s="354"/>
      <c r="O162" s="392"/>
      <c r="P162" s="392"/>
      <c r="Q162" s="253" t="str">
        <f t="shared" ref="Q162:Q163" si="43">IF(M162&gt;O$161,"EXCESSIVAMENTE ELEVADO",IF(M162&lt;P$161,"INEXEQUÍVEL","VÁLIDO"))</f>
        <v>INEXEQUÍVEL</v>
      </c>
      <c r="R162" s="254">
        <f t="shared" ref="R162:R163" si="44">M162/N$161</f>
        <v>0.61810586237718301</v>
      </c>
      <c r="S162" s="253" t="s">
        <v>142</v>
      </c>
      <c r="T162" s="367"/>
      <c r="U162" s="367"/>
      <c r="W162" s="327"/>
      <c r="X162" s="328"/>
      <c r="Y162" s="328"/>
      <c r="Z162" s="328"/>
      <c r="AA162" s="329"/>
      <c r="AB162" s="330"/>
      <c r="AC162" s="331"/>
    </row>
    <row r="163" spans="1:29" ht="86.25" customHeight="1" x14ac:dyDescent="0.25">
      <c r="A163" s="349"/>
      <c r="B163" s="349"/>
      <c r="C163" s="351"/>
      <c r="D163" s="352"/>
      <c r="E163" s="353"/>
      <c r="F163" s="385"/>
      <c r="G163" s="385"/>
      <c r="H163" s="385"/>
      <c r="I163" s="288" t="s">
        <v>70</v>
      </c>
      <c r="J163" s="219" t="s">
        <v>55</v>
      </c>
      <c r="K163" s="108" t="s">
        <v>71</v>
      </c>
      <c r="L163" s="194" t="s">
        <v>72</v>
      </c>
      <c r="M163" s="200">
        <f>H161*664.11</f>
        <v>1784.795625</v>
      </c>
      <c r="N163" s="354"/>
      <c r="O163" s="392"/>
      <c r="P163" s="392"/>
      <c r="Q163" s="253" t="str">
        <f t="shared" si="43"/>
        <v>INEXEQUÍVEL</v>
      </c>
      <c r="R163" s="254">
        <f t="shared" si="44"/>
        <v>0.68106298822556244</v>
      </c>
      <c r="S163" s="253" t="s">
        <v>142</v>
      </c>
      <c r="T163" s="367"/>
      <c r="U163" s="367"/>
      <c r="W163" s="327"/>
      <c r="X163" s="328"/>
      <c r="Y163" s="328"/>
      <c r="Z163" s="328"/>
      <c r="AA163" s="329"/>
      <c r="AB163" s="330"/>
      <c r="AC163" s="331"/>
    </row>
    <row r="164" spans="1:29" ht="69" customHeight="1" x14ac:dyDescent="0.25">
      <c r="A164" s="349"/>
      <c r="B164" s="349"/>
      <c r="C164" s="351"/>
      <c r="D164" s="352"/>
      <c r="E164" s="353"/>
      <c r="F164" s="385"/>
      <c r="G164" s="385"/>
      <c r="H164" s="385"/>
      <c r="I164" s="193" t="s">
        <v>86</v>
      </c>
      <c r="J164" s="193" t="s">
        <v>74</v>
      </c>
      <c r="K164" s="108" t="s">
        <v>75</v>
      </c>
      <c r="L164" s="193" t="s">
        <v>72</v>
      </c>
      <c r="M164" s="208">
        <v>4516</v>
      </c>
      <c r="N164" s="354"/>
      <c r="O164" s="392"/>
      <c r="P164" s="392"/>
      <c r="Q164" s="253" t="str">
        <f t="shared" ref="Q164:Q171" si="45">IF(M164&gt;O$161,"EXCESSIVAMENTE ELEVADO",IF(M164&lt;P$161,"INEXEQUÍVEL","VÁLIDO"))</f>
        <v>EXCESSIVAMENTE ELEVADO</v>
      </c>
      <c r="R164" s="254">
        <f>(M164-$N$161)/$N$161</f>
        <v>0.72326758971444693</v>
      </c>
      <c r="S164" s="253" t="s">
        <v>146</v>
      </c>
      <c r="T164" s="367"/>
      <c r="U164" s="367"/>
      <c r="W164" s="51" t="s">
        <v>61</v>
      </c>
      <c r="X164" s="52" t="s">
        <v>62</v>
      </c>
      <c r="Y164" s="53" t="s">
        <v>100</v>
      </c>
      <c r="Z164" s="52" t="s">
        <v>64</v>
      </c>
      <c r="AA164" s="54" t="s">
        <v>65</v>
      </c>
      <c r="AB164" s="55">
        <v>0.25</v>
      </c>
      <c r="AC164" s="56">
        <v>0.75</v>
      </c>
    </row>
    <row r="165" spans="1:29" ht="80.25" customHeight="1" thickBot="1" x14ac:dyDescent="0.3">
      <c r="A165" s="349"/>
      <c r="B165" s="349"/>
      <c r="C165" s="351"/>
      <c r="D165" s="352"/>
      <c r="E165" s="353"/>
      <c r="F165" s="385"/>
      <c r="G165" s="385"/>
      <c r="H165" s="385"/>
      <c r="I165" s="193" t="s">
        <v>83</v>
      </c>
      <c r="J165" s="193" t="s">
        <v>74</v>
      </c>
      <c r="K165" s="109" t="s">
        <v>78</v>
      </c>
      <c r="L165" s="194" t="s">
        <v>72</v>
      </c>
      <c r="M165" s="208">
        <v>4519.51</v>
      </c>
      <c r="N165" s="354"/>
      <c r="O165" s="392"/>
      <c r="P165" s="392"/>
      <c r="Q165" s="253" t="str">
        <f t="shared" si="45"/>
        <v>EXCESSIVAMENTE ELEVADO</v>
      </c>
      <c r="R165" s="254">
        <f>(M165-$N$161)/$N$161</f>
        <v>0.72460697617146597</v>
      </c>
      <c r="S165" s="253" t="s">
        <v>146</v>
      </c>
      <c r="T165" s="367"/>
      <c r="U165" s="367"/>
      <c r="W165" s="57">
        <f>AVERAGE(M161:M163)</f>
        <v>1355.8347916666669</v>
      </c>
      <c r="X165" s="58">
        <f>_xlfn.STDEV.S(M161:M163)</f>
        <v>605.74361944197256</v>
      </c>
      <c r="Y165" s="59">
        <f>(X165/W165)*100</f>
        <v>44.676801566462174</v>
      </c>
      <c r="Z165" s="60" t="str">
        <f>IF(Y165&gt;25,"Mediana","Média")</f>
        <v>Mediana</v>
      </c>
      <c r="AA165" s="61">
        <f>MIN(M161:M165)</f>
        <v>662.89874999999995</v>
      </c>
      <c r="AB165" s="62" t="s">
        <v>68</v>
      </c>
      <c r="AC165" s="63" t="s">
        <v>69</v>
      </c>
    </row>
    <row r="166" spans="1:29" ht="72.75" hidden="1" customHeight="1" thickBot="1" x14ac:dyDescent="0.3">
      <c r="A166" s="349"/>
      <c r="B166" s="349"/>
      <c r="C166" s="351"/>
      <c r="D166" s="352"/>
      <c r="E166" s="353"/>
      <c r="F166" s="386"/>
      <c r="G166" s="386"/>
      <c r="H166" s="386"/>
      <c r="I166" s="281"/>
      <c r="J166" s="193"/>
      <c r="K166" s="109"/>
      <c r="L166" s="193"/>
      <c r="M166" s="208"/>
      <c r="N166" s="354"/>
      <c r="O166" s="392"/>
      <c r="P166" s="392"/>
      <c r="Q166" s="253" t="str">
        <f t="shared" si="45"/>
        <v>INEXEQUÍVEL</v>
      </c>
      <c r="R166" s="258"/>
      <c r="S166" s="267"/>
      <c r="T166" s="367"/>
      <c r="U166" s="367"/>
    </row>
    <row r="167" spans="1:29" ht="55.5" hidden="1" customHeight="1" thickBot="1" x14ac:dyDescent="0.3">
      <c r="A167" s="349"/>
      <c r="B167" s="349"/>
      <c r="C167" s="351"/>
      <c r="D167" s="352"/>
      <c r="E167" s="353"/>
      <c r="F167" s="144"/>
      <c r="G167" s="144"/>
      <c r="H167" s="144"/>
      <c r="I167" s="281"/>
      <c r="J167" s="193"/>
      <c r="K167" s="109"/>
      <c r="L167" s="193"/>
      <c r="M167" s="208"/>
      <c r="N167" s="354"/>
      <c r="O167" s="392"/>
      <c r="P167" s="392"/>
      <c r="Q167" s="253" t="str">
        <f t="shared" si="45"/>
        <v>INEXEQUÍVEL</v>
      </c>
      <c r="R167" s="258"/>
      <c r="S167" s="267"/>
      <c r="T167" s="367"/>
      <c r="U167" s="367"/>
    </row>
    <row r="168" spans="1:29" ht="55.5" hidden="1" customHeight="1" thickBot="1" x14ac:dyDescent="0.3">
      <c r="A168" s="349"/>
      <c r="B168" s="349"/>
      <c r="C168" s="351"/>
      <c r="D168" s="352"/>
      <c r="E168" s="353"/>
      <c r="F168" s="144"/>
      <c r="G168" s="144"/>
      <c r="H168" s="144"/>
      <c r="I168" s="193"/>
      <c r="J168" s="193"/>
      <c r="K168" s="109"/>
      <c r="L168" s="193"/>
      <c r="M168" s="208"/>
      <c r="N168" s="354"/>
      <c r="O168" s="392"/>
      <c r="P168" s="392"/>
      <c r="Q168" s="253" t="str">
        <f t="shared" si="45"/>
        <v>INEXEQUÍVEL</v>
      </c>
      <c r="R168" s="258"/>
      <c r="S168" s="267"/>
      <c r="T168" s="367"/>
      <c r="U168" s="367"/>
    </row>
    <row r="169" spans="1:29" ht="55.5" hidden="1" customHeight="1" thickBot="1" x14ac:dyDescent="0.3">
      <c r="A169" s="349"/>
      <c r="B169" s="349"/>
      <c r="C169" s="351"/>
      <c r="D169" s="352"/>
      <c r="E169" s="353"/>
      <c r="F169" s="144"/>
      <c r="G169" s="144"/>
      <c r="H169" s="144"/>
      <c r="I169" s="282"/>
      <c r="J169" s="193"/>
      <c r="K169" s="109"/>
      <c r="L169" s="193"/>
      <c r="M169" s="208"/>
      <c r="N169" s="354"/>
      <c r="O169" s="392"/>
      <c r="P169" s="392"/>
      <c r="Q169" s="253" t="str">
        <f t="shared" si="45"/>
        <v>INEXEQUÍVEL</v>
      </c>
      <c r="R169" s="258"/>
      <c r="S169" s="267"/>
      <c r="T169" s="367"/>
      <c r="U169" s="367"/>
    </row>
    <row r="170" spans="1:29" ht="55.5" hidden="1" customHeight="1" thickBot="1" x14ac:dyDescent="0.3">
      <c r="A170" s="349"/>
      <c r="B170" s="349"/>
      <c r="C170" s="351"/>
      <c r="D170" s="352"/>
      <c r="E170" s="353"/>
      <c r="F170" s="144"/>
      <c r="G170" s="144"/>
      <c r="H170" s="144"/>
      <c r="I170" s="193"/>
      <c r="J170" s="193"/>
      <c r="K170" s="109"/>
      <c r="L170" s="193"/>
      <c r="M170" s="208"/>
      <c r="N170" s="354"/>
      <c r="O170" s="392"/>
      <c r="P170" s="392"/>
      <c r="Q170" s="253" t="str">
        <f t="shared" si="45"/>
        <v>INEXEQUÍVEL</v>
      </c>
      <c r="R170" s="254">
        <f>(M170-N161)/N161</f>
        <v>-1</v>
      </c>
      <c r="S170" s="265" t="s">
        <v>79</v>
      </c>
      <c r="T170" s="367"/>
      <c r="U170" s="367"/>
    </row>
    <row r="171" spans="1:29" ht="55.5" hidden="1" customHeight="1" thickBot="1" x14ac:dyDescent="0.3">
      <c r="A171" s="349"/>
      <c r="B171" s="349"/>
      <c r="C171" s="351"/>
      <c r="D171" s="352"/>
      <c r="E171" s="353"/>
      <c r="F171" s="144"/>
      <c r="G171" s="144"/>
      <c r="H171" s="144"/>
      <c r="I171" s="193"/>
      <c r="J171" s="193"/>
      <c r="K171" s="109"/>
      <c r="L171" s="193"/>
      <c r="M171" s="208"/>
      <c r="N171" s="354"/>
      <c r="O171" s="392"/>
      <c r="P171" s="392"/>
      <c r="Q171" s="253" t="str">
        <f t="shared" si="45"/>
        <v>INEXEQUÍVEL</v>
      </c>
      <c r="R171" s="254">
        <f>(M171-N161)/N161</f>
        <v>-1</v>
      </c>
      <c r="S171" s="265" t="s">
        <v>79</v>
      </c>
      <c r="T171" s="367"/>
      <c r="U171" s="367"/>
    </row>
    <row r="172" spans="1:29" s="20" customFormat="1" ht="21.75" customHeight="1" thickBot="1" x14ac:dyDescent="0.3">
      <c r="A172" s="387"/>
      <c r="B172" s="388"/>
      <c r="C172" s="388"/>
      <c r="D172" s="388"/>
      <c r="E172" s="388"/>
      <c r="F172" s="388"/>
      <c r="G172" s="388"/>
      <c r="H172" s="388"/>
      <c r="I172" s="388"/>
      <c r="J172" s="388"/>
      <c r="K172" s="388"/>
      <c r="L172" s="388"/>
      <c r="M172" s="388"/>
      <c r="N172" s="388"/>
      <c r="O172" s="388"/>
      <c r="P172" s="388"/>
      <c r="Q172" s="388"/>
      <c r="R172" s="388"/>
      <c r="S172" s="388"/>
      <c r="T172" s="388"/>
      <c r="U172" s="389"/>
      <c r="Y172" s="40"/>
    </row>
    <row r="173" spans="1:29" ht="81.75" customHeight="1" x14ac:dyDescent="0.25">
      <c r="A173" s="349">
        <v>16</v>
      </c>
      <c r="B173" s="349"/>
      <c r="C173" s="351" t="s">
        <v>103</v>
      </c>
      <c r="D173" s="352" t="s">
        <v>82</v>
      </c>
      <c r="E173" s="353">
        <v>2</v>
      </c>
      <c r="F173" s="384">
        <v>2.7</v>
      </c>
      <c r="G173" s="384">
        <v>1.1499999999999999</v>
      </c>
      <c r="H173" s="384">
        <f>F173*G173</f>
        <v>3.105</v>
      </c>
      <c r="I173" s="288" t="s">
        <v>84</v>
      </c>
      <c r="J173" s="219" t="s">
        <v>85</v>
      </c>
      <c r="K173" s="108" t="s">
        <v>56</v>
      </c>
      <c r="L173" s="194" t="s">
        <v>57</v>
      </c>
      <c r="M173" s="207">
        <f>246.66*H173</f>
        <v>765.87929999999994</v>
      </c>
      <c r="N173" s="354">
        <f>AVERAGE(M173:M177)</f>
        <v>3199.2912900000001</v>
      </c>
      <c r="O173" s="392">
        <f>N173*1.25</f>
        <v>3999.1141125000004</v>
      </c>
      <c r="P173" s="392">
        <f>N173*0.75</f>
        <v>2399.4684674999999</v>
      </c>
      <c r="Q173" s="253" t="str">
        <f>IF(M173&gt;O$173,"EXCESSIVAMENTE ELEVADO",IF(M173&lt;P$173,"INEXEQUÍVEL","VÁLIDO"))</f>
        <v>INEXEQUÍVEL</v>
      </c>
      <c r="R173" s="254">
        <f>M173/N$173</f>
        <v>0.23939029946848006</v>
      </c>
      <c r="S173" s="253" t="s">
        <v>142</v>
      </c>
      <c r="T173" s="367">
        <f>TRUNC(MEDIAN(M173:M175),2)</f>
        <v>1871.44</v>
      </c>
      <c r="U173" s="367">
        <f>T173*E173</f>
        <v>3742.88</v>
      </c>
      <c r="W173" s="364" t="s">
        <v>59</v>
      </c>
      <c r="X173" s="365"/>
      <c r="Y173" s="365"/>
      <c r="Z173" s="365"/>
      <c r="AA173" s="366"/>
      <c r="AB173" s="376" t="s">
        <v>60</v>
      </c>
      <c r="AC173" s="377"/>
    </row>
    <row r="174" spans="1:29" ht="81.75" customHeight="1" x14ac:dyDescent="0.25">
      <c r="A174" s="349"/>
      <c r="B174" s="349"/>
      <c r="C174" s="351"/>
      <c r="D174" s="352"/>
      <c r="E174" s="353"/>
      <c r="F174" s="385"/>
      <c r="G174" s="385"/>
      <c r="H174" s="385"/>
      <c r="I174" s="288" t="s">
        <v>66</v>
      </c>
      <c r="J174" s="219" t="s">
        <v>55</v>
      </c>
      <c r="K174" s="108" t="s">
        <v>67</v>
      </c>
      <c r="L174" s="194" t="s">
        <v>72</v>
      </c>
      <c r="M174" s="200">
        <f>H173*602.72</f>
        <v>1871.4456</v>
      </c>
      <c r="N174" s="354"/>
      <c r="O174" s="392"/>
      <c r="P174" s="392"/>
      <c r="Q174" s="253" t="str">
        <f t="shared" ref="Q174:Q175" si="46">IF(M174&gt;O$173,"EXCESSIVAMENTE ELEVADO",IF(M174&lt;P$173,"INEXEQUÍVEL","VÁLIDO"))</f>
        <v>INEXEQUÍVEL</v>
      </c>
      <c r="R174" s="254">
        <f t="shared" ref="R174:R175" si="47">M174/N$173</f>
        <v>0.58495630136885723</v>
      </c>
      <c r="S174" s="253" t="s">
        <v>142</v>
      </c>
      <c r="T174" s="367"/>
      <c r="U174" s="367"/>
      <c r="W174" s="327"/>
      <c r="X174" s="328"/>
      <c r="Y174" s="328"/>
      <c r="Z174" s="328"/>
      <c r="AA174" s="329"/>
      <c r="AB174" s="330"/>
      <c r="AC174" s="331"/>
    </row>
    <row r="175" spans="1:29" ht="81.75" customHeight="1" x14ac:dyDescent="0.25">
      <c r="A175" s="349"/>
      <c r="B175" s="349"/>
      <c r="C175" s="351"/>
      <c r="D175" s="352"/>
      <c r="E175" s="353"/>
      <c r="F175" s="385"/>
      <c r="G175" s="385"/>
      <c r="H175" s="385"/>
      <c r="I175" s="288" t="s">
        <v>70</v>
      </c>
      <c r="J175" s="219" t="s">
        <v>55</v>
      </c>
      <c r="K175" s="108" t="s">
        <v>71</v>
      </c>
      <c r="L175" s="194" t="s">
        <v>72</v>
      </c>
      <c r="M175" s="200">
        <f>H173*664.11</f>
        <v>2062.0615499999999</v>
      </c>
      <c r="N175" s="354"/>
      <c r="O175" s="392"/>
      <c r="P175" s="392"/>
      <c r="Q175" s="253" t="str">
        <f t="shared" si="46"/>
        <v>INEXEQUÍVEL</v>
      </c>
      <c r="R175" s="254">
        <f t="shared" si="47"/>
        <v>0.64453698118873071</v>
      </c>
      <c r="S175" s="253" t="s">
        <v>142</v>
      </c>
      <c r="T175" s="367"/>
      <c r="U175" s="367"/>
      <c r="W175" s="327"/>
      <c r="X175" s="328"/>
      <c r="Y175" s="328"/>
      <c r="Z175" s="328"/>
      <c r="AA175" s="329"/>
      <c r="AB175" s="330"/>
      <c r="AC175" s="331"/>
    </row>
    <row r="176" spans="1:29" ht="69.75" customHeight="1" x14ac:dyDescent="0.25">
      <c r="A176" s="349"/>
      <c r="B176" s="349"/>
      <c r="C176" s="351"/>
      <c r="D176" s="352"/>
      <c r="E176" s="353"/>
      <c r="F176" s="385"/>
      <c r="G176" s="385"/>
      <c r="H176" s="385"/>
      <c r="I176" s="193" t="s">
        <v>86</v>
      </c>
      <c r="J176" s="193" t="s">
        <v>74</v>
      </c>
      <c r="K176" s="108" t="s">
        <v>75</v>
      </c>
      <c r="L176" s="193" t="s">
        <v>72</v>
      </c>
      <c r="M176" s="208">
        <v>5621.4</v>
      </c>
      <c r="N176" s="354"/>
      <c r="O176" s="392"/>
      <c r="P176" s="392"/>
      <c r="Q176" s="253" t="str">
        <f>IF(M176&gt;O$173,"EXCESSIVAMENTE ELEVADO",IF(M176&lt;P$173,"INEXEQUÍVEL","VÁLIDO"))</f>
        <v>EXCESSIVAMENTE ELEVADO</v>
      </c>
      <c r="R176" s="254">
        <f>(M176-$N$173)/$N$173</f>
        <v>0.75707664305865674</v>
      </c>
      <c r="S176" s="253" t="s">
        <v>146</v>
      </c>
      <c r="T176" s="367"/>
      <c r="U176" s="367"/>
      <c r="W176" s="51" t="s">
        <v>61</v>
      </c>
      <c r="X176" s="52" t="s">
        <v>62</v>
      </c>
      <c r="Y176" s="53" t="s">
        <v>100</v>
      </c>
      <c r="Z176" s="52" t="s">
        <v>64</v>
      </c>
      <c r="AA176" s="54" t="s">
        <v>65</v>
      </c>
      <c r="AB176" s="55">
        <v>0.25</v>
      </c>
      <c r="AC176" s="56">
        <v>0.75</v>
      </c>
    </row>
    <row r="177" spans="1:29" ht="73.5" customHeight="1" thickBot="1" x14ac:dyDescent="0.3">
      <c r="A177" s="349"/>
      <c r="B177" s="349"/>
      <c r="C177" s="351"/>
      <c r="D177" s="352"/>
      <c r="E177" s="353"/>
      <c r="F177" s="385"/>
      <c r="G177" s="385"/>
      <c r="H177" s="385"/>
      <c r="I177" s="193" t="s">
        <v>83</v>
      </c>
      <c r="J177" s="193" t="s">
        <v>74</v>
      </c>
      <c r="K177" s="109" t="s">
        <v>78</v>
      </c>
      <c r="L177" s="194" t="s">
        <v>72</v>
      </c>
      <c r="M177" s="208">
        <v>5675.67</v>
      </c>
      <c r="N177" s="354"/>
      <c r="O177" s="392"/>
      <c r="P177" s="392"/>
      <c r="Q177" s="253" t="str">
        <f t="shared" ref="Q177" si="48">IF(M177&gt;O$173,"EXCESSIVAMENTE ELEVADO",IF(M177&lt;P$173,"INEXEQUÍVEL","VÁLIDO"))</f>
        <v>EXCESSIVAMENTE ELEVADO</v>
      </c>
      <c r="R177" s="254">
        <f>(M177-$N$173)/$N$173</f>
        <v>0.77403977491527498</v>
      </c>
      <c r="S177" s="253" t="s">
        <v>146</v>
      </c>
      <c r="T177" s="367"/>
      <c r="U177" s="367"/>
      <c r="W177" s="57">
        <f>AVERAGE(M173:M175)</f>
        <v>1566.4621500000001</v>
      </c>
      <c r="X177" s="58">
        <f>_xlfn.STDEV.S(M173:M175)</f>
        <v>699.84518636923735</v>
      </c>
      <c r="Y177" s="59">
        <f>(X177/W177)*100</f>
        <v>44.676801566462196</v>
      </c>
      <c r="Z177" s="60" t="str">
        <f>IF(Y177&gt;25,"Mediana","Média")</f>
        <v>Mediana</v>
      </c>
      <c r="AA177" s="61">
        <f>MIN(M173:M177)</f>
        <v>765.87929999999994</v>
      </c>
      <c r="AB177" s="62" t="s">
        <v>68</v>
      </c>
      <c r="AC177" s="63" t="s">
        <v>69</v>
      </c>
    </row>
    <row r="178" spans="1:29" ht="55.5" hidden="1" customHeight="1" thickBot="1" x14ac:dyDescent="0.3">
      <c r="A178" s="349"/>
      <c r="B178" s="349"/>
      <c r="C178" s="351"/>
      <c r="D178" s="352"/>
      <c r="E178" s="353"/>
      <c r="F178" s="386"/>
      <c r="G178" s="386"/>
      <c r="H178" s="386"/>
      <c r="I178" s="281"/>
      <c r="J178" s="193"/>
      <c r="K178" s="109"/>
      <c r="L178" s="193"/>
      <c r="M178" s="208"/>
      <c r="N178" s="354"/>
      <c r="O178" s="392"/>
      <c r="P178" s="392"/>
      <c r="Q178" s="253" t="str">
        <f t="shared" ref="Q178:Q180" si="49">IF(M178&gt;O$173,"EXCESSIVAMENTE ELEVADO",IF(M178&lt;P$173,"INEXEQUÍVEL","VÁLIDO"))</f>
        <v>INEXEQUÍVEL</v>
      </c>
      <c r="R178" s="258"/>
      <c r="S178" s="267"/>
      <c r="T178" s="367"/>
      <c r="U178" s="367"/>
    </row>
    <row r="179" spans="1:29" ht="43.9" hidden="1" customHeight="1" thickBot="1" x14ac:dyDescent="0.3">
      <c r="A179" s="349"/>
      <c r="B179" s="349"/>
      <c r="C179" s="351"/>
      <c r="D179" s="352"/>
      <c r="E179" s="353"/>
      <c r="F179" s="144"/>
      <c r="G179" s="144"/>
      <c r="H179" s="144"/>
      <c r="I179" s="193"/>
      <c r="J179" s="193"/>
      <c r="K179" s="109"/>
      <c r="L179" s="193"/>
      <c r="M179" s="208"/>
      <c r="N179" s="354"/>
      <c r="O179" s="392"/>
      <c r="P179" s="392"/>
      <c r="Q179" s="253" t="str">
        <f t="shared" si="49"/>
        <v>INEXEQUÍVEL</v>
      </c>
      <c r="R179" s="143"/>
      <c r="S179" s="259"/>
      <c r="T179" s="367"/>
      <c r="U179" s="367"/>
    </row>
    <row r="180" spans="1:29" ht="69" hidden="1" customHeight="1" thickBot="1" x14ac:dyDescent="0.3">
      <c r="A180" s="349"/>
      <c r="B180" s="349"/>
      <c r="C180" s="351"/>
      <c r="D180" s="352"/>
      <c r="E180" s="353"/>
      <c r="F180" s="144"/>
      <c r="G180" s="144"/>
      <c r="H180" s="144"/>
      <c r="I180" s="193"/>
      <c r="J180" s="193"/>
      <c r="K180" s="109"/>
      <c r="L180" s="193"/>
      <c r="M180" s="208"/>
      <c r="N180" s="354"/>
      <c r="O180" s="392"/>
      <c r="P180" s="392"/>
      <c r="Q180" s="253" t="str">
        <f t="shared" si="49"/>
        <v>INEXEQUÍVEL</v>
      </c>
      <c r="R180" s="146">
        <f>(M180-N173)/N173</f>
        <v>-1</v>
      </c>
      <c r="S180" s="265" t="s">
        <v>79</v>
      </c>
      <c r="T180" s="367"/>
      <c r="U180" s="367"/>
      <c r="W180" s="391"/>
      <c r="X180" s="391"/>
      <c r="Y180" s="391"/>
      <c r="Z180" s="391"/>
      <c r="AA180" s="391"/>
      <c r="AB180" s="390"/>
      <c r="AC180" s="390"/>
    </row>
    <row r="181" spans="1:29" s="20" customFormat="1" ht="21.75" customHeight="1" thickBot="1" x14ac:dyDescent="0.3">
      <c r="A181" s="387"/>
      <c r="B181" s="388"/>
      <c r="C181" s="388"/>
      <c r="D181" s="388"/>
      <c r="E181" s="388"/>
      <c r="F181" s="388"/>
      <c r="G181" s="388"/>
      <c r="H181" s="388"/>
      <c r="I181" s="388"/>
      <c r="J181" s="388"/>
      <c r="K181" s="388"/>
      <c r="L181" s="388"/>
      <c r="M181" s="388"/>
      <c r="N181" s="388"/>
      <c r="O181" s="388"/>
      <c r="P181" s="388"/>
      <c r="Q181" s="388"/>
      <c r="R181" s="388"/>
      <c r="S181" s="388"/>
      <c r="T181" s="388"/>
      <c r="U181" s="389"/>
      <c r="Y181" s="40"/>
    </row>
    <row r="182" spans="1:29" ht="85.5" customHeight="1" x14ac:dyDescent="0.25">
      <c r="A182" s="349">
        <v>17</v>
      </c>
      <c r="B182" s="349"/>
      <c r="C182" s="351" t="s">
        <v>104</v>
      </c>
      <c r="D182" s="352" t="s">
        <v>82</v>
      </c>
      <c r="E182" s="353">
        <v>2</v>
      </c>
      <c r="F182" s="384">
        <v>4.0999999999999996</v>
      </c>
      <c r="G182" s="384">
        <v>1.6</v>
      </c>
      <c r="H182" s="384">
        <f>F182*G182</f>
        <v>6.56</v>
      </c>
      <c r="I182" s="288" t="s">
        <v>84</v>
      </c>
      <c r="J182" s="219" t="s">
        <v>85</v>
      </c>
      <c r="K182" s="108" t="s">
        <v>56</v>
      </c>
      <c r="L182" s="194" t="s">
        <v>57</v>
      </c>
      <c r="M182" s="207">
        <f>246.66*H182</f>
        <v>1618.0895999999998</v>
      </c>
      <c r="N182" s="354">
        <f>AVERAGE(M182:M186)</f>
        <v>7022.5848800000003</v>
      </c>
      <c r="O182" s="392">
        <f>N182*1.25</f>
        <v>8778.2311000000009</v>
      </c>
      <c r="P182" s="392">
        <f>N182*0.75</f>
        <v>5266.9386599999998</v>
      </c>
      <c r="Q182" s="253" t="str">
        <f>IF(M182&gt;O$182,"EXCESSIVAMENTE ELEVADO",IF(M182&lt;P$182,"INEXEQUÍVEL","VÁLIDO"))</f>
        <v>INEXEQUÍVEL</v>
      </c>
      <c r="R182" s="254">
        <f>M182/N$182</f>
        <v>0.23041225241837157</v>
      </c>
      <c r="S182" s="253" t="s">
        <v>142</v>
      </c>
      <c r="T182" s="367">
        <f>TRUNC(MEDIAN(M182:M184),2)</f>
        <v>3953.84</v>
      </c>
      <c r="U182" s="367">
        <f>T182*E182</f>
        <v>7907.68</v>
      </c>
      <c r="W182" s="364" t="s">
        <v>59</v>
      </c>
      <c r="X182" s="365"/>
      <c r="Y182" s="365"/>
      <c r="Z182" s="365"/>
      <c r="AA182" s="366"/>
      <c r="AB182" s="376" t="s">
        <v>60</v>
      </c>
      <c r="AC182" s="377"/>
    </row>
    <row r="183" spans="1:29" ht="85.5" customHeight="1" x14ac:dyDescent="0.25">
      <c r="A183" s="349"/>
      <c r="B183" s="349"/>
      <c r="C183" s="351"/>
      <c r="D183" s="352"/>
      <c r="E183" s="353"/>
      <c r="F183" s="385"/>
      <c r="G183" s="385"/>
      <c r="H183" s="385"/>
      <c r="I183" s="288" t="s">
        <v>66</v>
      </c>
      <c r="J183" s="219" t="s">
        <v>55</v>
      </c>
      <c r="K183" s="108" t="s">
        <v>67</v>
      </c>
      <c r="L183" s="194" t="s">
        <v>72</v>
      </c>
      <c r="M183" s="200">
        <f>H182*602.72</f>
        <v>3953.8431999999998</v>
      </c>
      <c r="N183" s="354"/>
      <c r="O183" s="392"/>
      <c r="P183" s="392"/>
      <c r="Q183" s="253" t="str">
        <f t="shared" ref="Q183:Q184" si="50">IF(M183&gt;O$182,"EXCESSIVAMENTE ELEVADO",IF(M183&lt;P$182,"INEXEQUÍVEL","VÁLIDO"))</f>
        <v>INEXEQUÍVEL</v>
      </c>
      <c r="R183" s="254">
        <f t="shared" ref="R183:R184" si="51">M183/N$182</f>
        <v>0.56301821445552958</v>
      </c>
      <c r="S183" s="253" t="s">
        <v>142</v>
      </c>
      <c r="T183" s="367"/>
      <c r="U183" s="367"/>
      <c r="W183" s="327"/>
      <c r="X183" s="328"/>
      <c r="Y183" s="328"/>
      <c r="Z183" s="328"/>
      <c r="AA183" s="329"/>
      <c r="AB183" s="330"/>
      <c r="AC183" s="331"/>
    </row>
    <row r="184" spans="1:29" ht="85.5" customHeight="1" x14ac:dyDescent="0.25">
      <c r="A184" s="349"/>
      <c r="B184" s="349"/>
      <c r="C184" s="351"/>
      <c r="D184" s="352"/>
      <c r="E184" s="353"/>
      <c r="F184" s="385"/>
      <c r="G184" s="385"/>
      <c r="H184" s="385"/>
      <c r="I184" s="288" t="s">
        <v>70</v>
      </c>
      <c r="J184" s="219" t="s">
        <v>55</v>
      </c>
      <c r="K184" s="108" t="s">
        <v>71</v>
      </c>
      <c r="L184" s="194" t="s">
        <v>72</v>
      </c>
      <c r="M184" s="200">
        <f>H182*664.11</f>
        <v>4356.5616</v>
      </c>
      <c r="N184" s="354"/>
      <c r="O184" s="392"/>
      <c r="P184" s="392"/>
      <c r="Q184" s="253" t="str">
        <f t="shared" si="50"/>
        <v>INEXEQUÍVEL</v>
      </c>
      <c r="R184" s="254">
        <f t="shared" si="51"/>
        <v>0.6203643920926164</v>
      </c>
      <c r="S184" s="253" t="s">
        <v>142</v>
      </c>
      <c r="T184" s="367"/>
      <c r="U184" s="367"/>
      <c r="W184" s="327"/>
      <c r="X184" s="328"/>
      <c r="Y184" s="328"/>
      <c r="Z184" s="328"/>
      <c r="AA184" s="329"/>
      <c r="AB184" s="330"/>
      <c r="AC184" s="331"/>
    </row>
    <row r="185" spans="1:29" ht="79.5" customHeight="1" x14ac:dyDescent="0.25">
      <c r="A185" s="349"/>
      <c r="B185" s="349"/>
      <c r="C185" s="351"/>
      <c r="D185" s="352"/>
      <c r="E185" s="353"/>
      <c r="F185" s="385"/>
      <c r="G185" s="385"/>
      <c r="H185" s="385"/>
      <c r="I185" s="193" t="s">
        <v>86</v>
      </c>
      <c r="J185" s="193" t="s">
        <v>74</v>
      </c>
      <c r="K185" s="108" t="s">
        <v>75</v>
      </c>
      <c r="L185" s="193" t="s">
        <v>72</v>
      </c>
      <c r="M185" s="208">
        <v>12588</v>
      </c>
      <c r="N185" s="354"/>
      <c r="O185" s="392"/>
      <c r="P185" s="392"/>
      <c r="Q185" s="253" t="str">
        <f t="shared" ref="Q185:Q191" si="52">IF(M185&gt;O$182,"EXCESSIVAMENTE ELEVADO",IF(M185&lt;P$182,"INEXEQUÍVEL","VÁLIDO"))</f>
        <v>EXCESSIVAMENTE ELEVADO</v>
      </c>
      <c r="R185" s="254">
        <f>(M185-$N$182)/$N$182</f>
        <v>0.79250236417220765</v>
      </c>
      <c r="S185" s="253" t="s">
        <v>146</v>
      </c>
      <c r="T185" s="367"/>
      <c r="U185" s="367"/>
      <c r="W185" s="51" t="s">
        <v>61</v>
      </c>
      <c r="X185" s="52" t="s">
        <v>62</v>
      </c>
      <c r="Y185" s="53" t="s">
        <v>100</v>
      </c>
      <c r="Z185" s="52" t="s">
        <v>64</v>
      </c>
      <c r="AA185" s="54" t="s">
        <v>65</v>
      </c>
      <c r="AB185" s="55">
        <v>0.25</v>
      </c>
      <c r="AC185" s="56">
        <v>0.75</v>
      </c>
    </row>
    <row r="186" spans="1:29" ht="76.5" customHeight="1" thickBot="1" x14ac:dyDescent="0.3">
      <c r="A186" s="349"/>
      <c r="B186" s="349"/>
      <c r="C186" s="351"/>
      <c r="D186" s="352"/>
      <c r="E186" s="353"/>
      <c r="F186" s="385"/>
      <c r="G186" s="385"/>
      <c r="H186" s="385"/>
      <c r="I186" s="193" t="s">
        <v>83</v>
      </c>
      <c r="J186" s="193" t="s">
        <v>74</v>
      </c>
      <c r="K186" s="109" t="s">
        <v>78</v>
      </c>
      <c r="L186" s="194" t="s">
        <v>72</v>
      </c>
      <c r="M186" s="208">
        <v>12596.43</v>
      </c>
      <c r="N186" s="354"/>
      <c r="O186" s="392"/>
      <c r="P186" s="392"/>
      <c r="Q186" s="253" t="str">
        <f t="shared" si="52"/>
        <v>EXCESSIVAMENTE ELEVADO</v>
      </c>
      <c r="R186" s="254">
        <f>(M186-$N$182)/$N$182</f>
        <v>0.79370277686127444</v>
      </c>
      <c r="S186" s="253" t="s">
        <v>146</v>
      </c>
      <c r="T186" s="367"/>
      <c r="U186" s="367"/>
      <c r="W186" s="57">
        <f>AVERAGE(M182:M184)</f>
        <v>3309.498133333333</v>
      </c>
      <c r="X186" s="58">
        <f>_xlfn.STDEV.S(M182:M184)</f>
        <v>1478.5779138751045</v>
      </c>
      <c r="Y186" s="59">
        <f>(X186/W186)*100</f>
        <v>44.676801566462224</v>
      </c>
      <c r="Z186" s="60" t="str">
        <f>IF(Y186&gt;25,"Mediana","Média")</f>
        <v>Mediana</v>
      </c>
      <c r="AA186" s="61">
        <f>MIN(M182:M186)</f>
        <v>1618.0895999999998</v>
      </c>
      <c r="AB186" s="62" t="s">
        <v>68</v>
      </c>
      <c r="AC186" s="63" t="s">
        <v>69</v>
      </c>
    </row>
    <row r="187" spans="1:29" ht="55.5" hidden="1" customHeight="1" thickBot="1" x14ac:dyDescent="0.3">
      <c r="A187" s="349"/>
      <c r="B187" s="349"/>
      <c r="C187" s="351"/>
      <c r="D187" s="352"/>
      <c r="E187" s="353"/>
      <c r="F187" s="386"/>
      <c r="G187" s="386"/>
      <c r="H187" s="386"/>
      <c r="I187" s="193"/>
      <c r="J187" s="193"/>
      <c r="K187" s="109"/>
      <c r="L187" s="193"/>
      <c r="M187" s="208"/>
      <c r="N187" s="354"/>
      <c r="O187" s="392"/>
      <c r="P187" s="392"/>
      <c r="Q187" s="253" t="str">
        <f t="shared" si="52"/>
        <v>INEXEQUÍVEL</v>
      </c>
      <c r="R187" s="258"/>
      <c r="S187" s="267"/>
      <c r="T187" s="367"/>
      <c r="U187" s="367"/>
    </row>
    <row r="188" spans="1:29" ht="55.5" hidden="1" customHeight="1" thickBot="1" x14ac:dyDescent="0.3">
      <c r="A188" s="349"/>
      <c r="B188" s="349"/>
      <c r="C188" s="351"/>
      <c r="D188" s="352"/>
      <c r="E188" s="353"/>
      <c r="F188" s="144"/>
      <c r="G188" s="144"/>
      <c r="H188" s="144"/>
      <c r="I188" s="282"/>
      <c r="J188" s="193"/>
      <c r="K188" s="109"/>
      <c r="L188" s="193"/>
      <c r="M188" s="208"/>
      <c r="N188" s="354"/>
      <c r="O188" s="392"/>
      <c r="P188" s="392"/>
      <c r="Q188" s="253" t="str">
        <f t="shared" si="52"/>
        <v>INEXEQUÍVEL</v>
      </c>
      <c r="R188" s="258"/>
      <c r="S188" s="267"/>
      <c r="T188" s="367"/>
      <c r="U188" s="367"/>
    </row>
    <row r="189" spans="1:29" ht="55.5" hidden="1" customHeight="1" thickBot="1" x14ac:dyDescent="0.3">
      <c r="A189" s="349"/>
      <c r="B189" s="349"/>
      <c r="C189" s="351"/>
      <c r="D189" s="352"/>
      <c r="E189" s="353"/>
      <c r="F189" s="144"/>
      <c r="G189" s="144"/>
      <c r="H189" s="144"/>
      <c r="I189" s="193"/>
      <c r="J189" s="193"/>
      <c r="K189" s="109"/>
      <c r="L189" s="193"/>
      <c r="M189" s="208"/>
      <c r="N189" s="354"/>
      <c r="O189" s="392"/>
      <c r="P189" s="392"/>
      <c r="Q189" s="253" t="str">
        <f t="shared" si="52"/>
        <v>INEXEQUÍVEL</v>
      </c>
      <c r="R189" s="258"/>
      <c r="S189" s="267"/>
      <c r="T189" s="367"/>
      <c r="U189" s="367"/>
    </row>
    <row r="190" spans="1:29" ht="55.5" hidden="1" customHeight="1" thickBot="1" x14ac:dyDescent="0.3">
      <c r="A190" s="349"/>
      <c r="B190" s="349"/>
      <c r="C190" s="351"/>
      <c r="D190" s="352"/>
      <c r="E190" s="353"/>
      <c r="F190" s="144"/>
      <c r="G190" s="144"/>
      <c r="H190" s="144"/>
      <c r="I190" s="193"/>
      <c r="J190" s="193"/>
      <c r="K190" s="109"/>
      <c r="L190" s="193"/>
      <c r="M190" s="208"/>
      <c r="N190" s="354"/>
      <c r="O190" s="392"/>
      <c r="P190" s="392"/>
      <c r="Q190" s="253" t="str">
        <f t="shared" si="52"/>
        <v>INEXEQUÍVEL</v>
      </c>
      <c r="R190" s="258"/>
      <c r="S190" s="267"/>
      <c r="T190" s="367"/>
      <c r="U190" s="367"/>
    </row>
    <row r="191" spans="1:29" ht="72" hidden="1" customHeight="1" thickBot="1" x14ac:dyDescent="0.3">
      <c r="A191" s="349"/>
      <c r="B191" s="349"/>
      <c r="C191" s="351"/>
      <c r="D191" s="352"/>
      <c r="E191" s="353"/>
      <c r="F191" s="144"/>
      <c r="G191" s="144"/>
      <c r="H191" s="144"/>
      <c r="I191" s="281"/>
      <c r="J191" s="193"/>
      <c r="K191" s="109"/>
      <c r="L191" s="193"/>
      <c r="M191" s="208"/>
      <c r="N191" s="354"/>
      <c r="O191" s="392"/>
      <c r="P191" s="392"/>
      <c r="Q191" s="253" t="str">
        <f t="shared" si="52"/>
        <v>INEXEQUÍVEL</v>
      </c>
      <c r="R191" s="145">
        <f>(M191-N182)/N182</f>
        <v>-1</v>
      </c>
      <c r="S191" s="265" t="s">
        <v>79</v>
      </c>
      <c r="T191" s="367"/>
      <c r="U191" s="367"/>
    </row>
    <row r="192" spans="1:29" s="20" customFormat="1" ht="21.75" customHeight="1" thickBot="1" x14ac:dyDescent="0.3">
      <c r="A192" s="387"/>
      <c r="B192" s="388"/>
      <c r="C192" s="388"/>
      <c r="D192" s="388"/>
      <c r="E192" s="388"/>
      <c r="F192" s="388"/>
      <c r="G192" s="388"/>
      <c r="H192" s="388"/>
      <c r="I192" s="388"/>
      <c r="J192" s="388"/>
      <c r="K192" s="388"/>
      <c r="L192" s="388"/>
      <c r="M192" s="388"/>
      <c r="N192" s="388"/>
      <c r="O192" s="388"/>
      <c r="P192" s="388"/>
      <c r="Q192" s="388"/>
      <c r="R192" s="388"/>
      <c r="S192" s="388"/>
      <c r="T192" s="388"/>
      <c r="U192" s="389"/>
      <c r="Y192" s="40"/>
    </row>
    <row r="193" spans="1:29" ht="88.5" customHeight="1" x14ac:dyDescent="0.25">
      <c r="A193" s="349">
        <v>18</v>
      </c>
      <c r="B193" s="349"/>
      <c r="C193" s="351" t="s">
        <v>105</v>
      </c>
      <c r="D193" s="352" t="s">
        <v>82</v>
      </c>
      <c r="E193" s="353">
        <v>2</v>
      </c>
      <c r="F193" s="384">
        <v>0.95</v>
      </c>
      <c r="G193" s="384">
        <v>0.95</v>
      </c>
      <c r="H193" s="384">
        <f>F193*G193</f>
        <v>0.90249999999999997</v>
      </c>
      <c r="I193" s="288" t="s">
        <v>84</v>
      </c>
      <c r="J193" s="219" t="s">
        <v>85</v>
      </c>
      <c r="K193" s="108" t="s">
        <v>56</v>
      </c>
      <c r="L193" s="194" t="s">
        <v>57</v>
      </c>
      <c r="M193" s="207">
        <f>246.66*H193</f>
        <v>222.61064999999999</v>
      </c>
      <c r="N193" s="354">
        <f>AVERAGE(M193:M197)</f>
        <v>887.4149450000001</v>
      </c>
      <c r="O193" s="392">
        <f>N193*1.25</f>
        <v>1109.2686812500001</v>
      </c>
      <c r="P193" s="392">
        <f>N193*0.75</f>
        <v>665.56120875000011</v>
      </c>
      <c r="Q193" s="253" t="str">
        <f>IF(M193&gt;O$193,"EXCESSIVAMENTE ELEVADO",IF(M193&lt;P$193,"INEXEQUÍVEL","VÁLIDO"))</f>
        <v>INEXEQUÍVEL</v>
      </c>
      <c r="R193" s="254">
        <f>M193/N$193</f>
        <v>0.25085294230648769</v>
      </c>
      <c r="S193" s="253" t="s">
        <v>142</v>
      </c>
      <c r="T193" s="367">
        <f>TRUNC(MEDIAN(M193:M195),2)</f>
        <v>543.95000000000005</v>
      </c>
      <c r="U193" s="367">
        <f>T193*E193</f>
        <v>1087.9000000000001</v>
      </c>
      <c r="W193" s="364" t="s">
        <v>59</v>
      </c>
      <c r="X193" s="365"/>
      <c r="Y193" s="365"/>
      <c r="Z193" s="365"/>
      <c r="AA193" s="366"/>
      <c r="AB193" s="376" t="s">
        <v>60</v>
      </c>
      <c r="AC193" s="377"/>
    </row>
    <row r="194" spans="1:29" ht="88.5" customHeight="1" x14ac:dyDescent="0.25">
      <c r="A194" s="349"/>
      <c r="B194" s="349"/>
      <c r="C194" s="351"/>
      <c r="D194" s="352"/>
      <c r="E194" s="353"/>
      <c r="F194" s="385"/>
      <c r="G194" s="385"/>
      <c r="H194" s="385"/>
      <c r="I194" s="288" t="s">
        <v>66</v>
      </c>
      <c r="J194" s="219" t="s">
        <v>55</v>
      </c>
      <c r="K194" s="108" t="s">
        <v>67</v>
      </c>
      <c r="L194" s="194" t="s">
        <v>72</v>
      </c>
      <c r="M194" s="200">
        <f>H193*602.72</f>
        <v>543.95479999999998</v>
      </c>
      <c r="N194" s="354"/>
      <c r="O194" s="392"/>
      <c r="P194" s="392"/>
      <c r="Q194" s="253" t="str">
        <f t="shared" ref="Q194:Q195" si="53">IF(M194&gt;O$193,"EXCESSIVAMENTE ELEVADO",IF(M194&lt;P$193,"INEXEQUÍVEL","VÁLIDO"))</f>
        <v>INEXEQUÍVEL</v>
      </c>
      <c r="R194" s="254">
        <f t="shared" ref="R194:R195" si="54">M194/N$193</f>
        <v>0.61296556144882131</v>
      </c>
      <c r="S194" s="253" t="s">
        <v>142</v>
      </c>
      <c r="T194" s="367"/>
      <c r="U194" s="367"/>
      <c r="W194" s="327"/>
      <c r="X194" s="328"/>
      <c r="Y194" s="328"/>
      <c r="Z194" s="328"/>
      <c r="AA194" s="329"/>
      <c r="AB194" s="330"/>
      <c r="AC194" s="331"/>
    </row>
    <row r="195" spans="1:29" ht="88.5" customHeight="1" x14ac:dyDescent="0.25">
      <c r="A195" s="349"/>
      <c r="B195" s="349"/>
      <c r="C195" s="351"/>
      <c r="D195" s="352"/>
      <c r="E195" s="353"/>
      <c r="F195" s="385"/>
      <c r="G195" s="385"/>
      <c r="H195" s="385"/>
      <c r="I195" s="288" t="s">
        <v>70</v>
      </c>
      <c r="J195" s="219" t="s">
        <v>55</v>
      </c>
      <c r="K195" s="108" t="s">
        <v>71</v>
      </c>
      <c r="L195" s="194" t="s">
        <v>72</v>
      </c>
      <c r="M195" s="200">
        <f>H193*664.11</f>
        <v>599.35927500000003</v>
      </c>
      <c r="N195" s="354"/>
      <c r="O195" s="392"/>
      <c r="P195" s="392"/>
      <c r="Q195" s="253" t="str">
        <f t="shared" si="53"/>
        <v>INEXEQUÍVEL</v>
      </c>
      <c r="R195" s="254">
        <f t="shared" si="54"/>
        <v>0.6753991223350424</v>
      </c>
      <c r="S195" s="253" t="s">
        <v>142</v>
      </c>
      <c r="T195" s="367"/>
      <c r="U195" s="367"/>
      <c r="W195" s="327"/>
      <c r="X195" s="328"/>
      <c r="Y195" s="328"/>
      <c r="Z195" s="328"/>
      <c r="AA195" s="329"/>
      <c r="AB195" s="330"/>
      <c r="AC195" s="331"/>
    </row>
    <row r="196" spans="1:29" ht="64.5" customHeight="1" x14ac:dyDescent="0.25">
      <c r="A196" s="349"/>
      <c r="B196" s="349"/>
      <c r="C196" s="351"/>
      <c r="D196" s="352"/>
      <c r="E196" s="353"/>
      <c r="F196" s="385"/>
      <c r="G196" s="385"/>
      <c r="H196" s="385"/>
      <c r="I196" s="193" t="s">
        <v>86</v>
      </c>
      <c r="J196" s="193" t="s">
        <v>74</v>
      </c>
      <c r="K196" s="108" t="s">
        <v>75</v>
      </c>
      <c r="L196" s="193" t="s">
        <v>72</v>
      </c>
      <c r="M196" s="208">
        <v>1535</v>
      </c>
      <c r="N196" s="354"/>
      <c r="O196" s="392"/>
      <c r="P196" s="392"/>
      <c r="Q196" s="253" t="str">
        <f t="shared" ref="Q196:Q201" si="55">IF(M196&gt;O$193,"EXCESSIVAMENTE ELEVADO",IF(M196&lt;P$193,"INEXEQUÍVEL","VÁLIDO"))</f>
        <v>EXCESSIVAMENTE ELEVADO</v>
      </c>
      <c r="R196" s="254">
        <f>(M196-$N$193)/$N$193</f>
        <v>0.72974323753359804</v>
      </c>
      <c r="S196" s="253" t="s">
        <v>146</v>
      </c>
      <c r="T196" s="367"/>
      <c r="U196" s="367"/>
      <c r="W196" s="51" t="s">
        <v>61</v>
      </c>
      <c r="X196" s="52" t="s">
        <v>62</v>
      </c>
      <c r="Y196" s="53" t="s">
        <v>100</v>
      </c>
      <c r="Z196" s="52" t="s">
        <v>64</v>
      </c>
      <c r="AA196" s="54" t="s">
        <v>65</v>
      </c>
      <c r="AB196" s="55">
        <v>0.25</v>
      </c>
      <c r="AC196" s="56">
        <v>0.75</v>
      </c>
    </row>
    <row r="197" spans="1:29" ht="68.25" customHeight="1" thickBot="1" x14ac:dyDescent="0.3">
      <c r="A197" s="349"/>
      <c r="B197" s="349"/>
      <c r="C197" s="351"/>
      <c r="D197" s="352"/>
      <c r="E197" s="353"/>
      <c r="F197" s="385"/>
      <c r="G197" s="385"/>
      <c r="H197" s="385"/>
      <c r="I197" s="193" t="s">
        <v>83</v>
      </c>
      <c r="J197" s="193" t="s">
        <v>74</v>
      </c>
      <c r="K197" s="109" t="s">
        <v>78</v>
      </c>
      <c r="L197" s="194" t="s">
        <v>72</v>
      </c>
      <c r="M197" s="208">
        <v>1536.15</v>
      </c>
      <c r="N197" s="354"/>
      <c r="O197" s="392"/>
      <c r="P197" s="392"/>
      <c r="Q197" s="253" t="str">
        <f t="shared" si="55"/>
        <v>EXCESSIVAMENTE ELEVADO</v>
      </c>
      <c r="R197" s="254">
        <f>(M197-$N$193)/$N$193</f>
        <v>0.73103913637605</v>
      </c>
      <c r="S197" s="253" t="s">
        <v>146</v>
      </c>
      <c r="T197" s="367"/>
      <c r="U197" s="367"/>
      <c r="W197" s="57">
        <f>AVERAGE(M193:M195)</f>
        <v>455.30824166666662</v>
      </c>
      <c r="X197" s="58">
        <f>_xlfn.STDEV.S(M193:M195)</f>
        <v>203.41715964516484</v>
      </c>
      <c r="Y197" s="59">
        <f>(X197/W197)*100</f>
        <v>44.67680156646221</v>
      </c>
      <c r="Z197" s="60" t="str">
        <f>IF(Y197&gt;25,"Mediana","Média")</f>
        <v>Mediana</v>
      </c>
      <c r="AA197" s="61">
        <f>MIN(M193:M197)</f>
        <v>222.61064999999999</v>
      </c>
      <c r="AB197" s="62" t="s">
        <v>68</v>
      </c>
      <c r="AC197" s="63" t="s">
        <v>69</v>
      </c>
    </row>
    <row r="198" spans="1:29" ht="55.5" hidden="1" customHeight="1" thickBot="1" x14ac:dyDescent="0.3">
      <c r="A198" s="349"/>
      <c r="B198" s="349"/>
      <c r="C198" s="351"/>
      <c r="D198" s="352"/>
      <c r="E198" s="353"/>
      <c r="F198" s="386"/>
      <c r="G198" s="386"/>
      <c r="H198" s="386"/>
      <c r="I198" s="282"/>
      <c r="J198" s="287"/>
      <c r="K198" s="109"/>
      <c r="L198" s="193"/>
      <c r="M198" s="208"/>
      <c r="N198" s="354"/>
      <c r="O198" s="392"/>
      <c r="P198" s="392"/>
      <c r="Q198" s="253" t="str">
        <f t="shared" si="55"/>
        <v>INEXEQUÍVEL</v>
      </c>
      <c r="R198" s="258"/>
      <c r="S198" s="267"/>
      <c r="T198" s="367"/>
      <c r="U198" s="367"/>
    </row>
    <row r="199" spans="1:29" ht="55.5" hidden="1" customHeight="1" thickBot="1" x14ac:dyDescent="0.3">
      <c r="A199" s="349"/>
      <c r="B199" s="349"/>
      <c r="C199" s="351"/>
      <c r="D199" s="352"/>
      <c r="E199" s="353"/>
      <c r="F199" s="144"/>
      <c r="G199" s="144"/>
      <c r="H199" s="144"/>
      <c r="I199" s="193"/>
      <c r="J199" s="193"/>
      <c r="K199" s="109"/>
      <c r="L199" s="193"/>
      <c r="M199" s="208"/>
      <c r="N199" s="354"/>
      <c r="O199" s="392"/>
      <c r="P199" s="392"/>
      <c r="Q199" s="253" t="str">
        <f t="shared" si="55"/>
        <v>INEXEQUÍVEL</v>
      </c>
      <c r="R199" s="258"/>
      <c r="S199" s="267"/>
      <c r="T199" s="367"/>
      <c r="U199" s="367"/>
    </row>
    <row r="200" spans="1:29" ht="55.5" hidden="1" customHeight="1" thickBot="1" x14ac:dyDescent="0.3">
      <c r="A200" s="349"/>
      <c r="B200" s="349"/>
      <c r="C200" s="351"/>
      <c r="D200" s="352"/>
      <c r="E200" s="353"/>
      <c r="F200" s="144"/>
      <c r="G200" s="144"/>
      <c r="H200" s="144"/>
      <c r="I200" s="193"/>
      <c r="J200" s="193"/>
      <c r="K200" s="109"/>
      <c r="L200" s="193"/>
      <c r="M200" s="208"/>
      <c r="N200" s="354"/>
      <c r="O200" s="392"/>
      <c r="P200" s="392"/>
      <c r="Q200" s="253" t="str">
        <f t="shared" si="55"/>
        <v>INEXEQUÍVEL</v>
      </c>
      <c r="R200" s="258"/>
      <c r="S200" s="267"/>
      <c r="T200" s="367"/>
      <c r="U200" s="367"/>
    </row>
    <row r="201" spans="1:29" ht="55.5" hidden="1" customHeight="1" thickBot="1" x14ac:dyDescent="0.3">
      <c r="A201" s="349"/>
      <c r="B201" s="349"/>
      <c r="C201" s="351"/>
      <c r="D201" s="352"/>
      <c r="E201" s="353"/>
      <c r="F201" s="144"/>
      <c r="G201" s="144"/>
      <c r="H201" s="144"/>
      <c r="I201" s="193"/>
      <c r="J201" s="193"/>
      <c r="K201" s="109"/>
      <c r="L201" s="193"/>
      <c r="M201" s="208"/>
      <c r="N201" s="354"/>
      <c r="O201" s="392"/>
      <c r="P201" s="392"/>
      <c r="Q201" s="253" t="str">
        <f t="shared" si="55"/>
        <v>INEXEQUÍVEL</v>
      </c>
      <c r="R201" s="258"/>
      <c r="S201" s="267"/>
      <c r="T201" s="367"/>
      <c r="U201" s="367"/>
    </row>
    <row r="202" spans="1:29" s="20" customFormat="1" ht="21.75" customHeight="1" thickBot="1" x14ac:dyDescent="0.3">
      <c r="A202" s="387"/>
      <c r="B202" s="388"/>
      <c r="C202" s="388"/>
      <c r="D202" s="388"/>
      <c r="E202" s="388"/>
      <c r="F202" s="388"/>
      <c r="G202" s="388"/>
      <c r="H202" s="388"/>
      <c r="I202" s="388"/>
      <c r="J202" s="388"/>
      <c r="K202" s="388"/>
      <c r="L202" s="388"/>
      <c r="M202" s="388"/>
      <c r="N202" s="388"/>
      <c r="O202" s="388"/>
      <c r="P202" s="388"/>
      <c r="Q202" s="388"/>
      <c r="R202" s="388"/>
      <c r="S202" s="388"/>
      <c r="T202" s="388"/>
      <c r="U202" s="389"/>
      <c r="Y202" s="40"/>
    </row>
    <row r="203" spans="1:29" ht="84.75" customHeight="1" x14ac:dyDescent="0.25">
      <c r="A203" s="349">
        <v>19</v>
      </c>
      <c r="B203" s="349"/>
      <c r="C203" s="351" t="s">
        <v>106</v>
      </c>
      <c r="D203" s="352" t="s">
        <v>82</v>
      </c>
      <c r="E203" s="353">
        <v>2</v>
      </c>
      <c r="F203" s="384">
        <v>0.95</v>
      </c>
      <c r="G203" s="384">
        <v>0.95</v>
      </c>
      <c r="H203" s="384">
        <f>F203*G203</f>
        <v>0.90249999999999997</v>
      </c>
      <c r="I203" s="288" t="s">
        <v>84</v>
      </c>
      <c r="J203" s="219" t="s">
        <v>85</v>
      </c>
      <c r="K203" s="108" t="s">
        <v>56</v>
      </c>
      <c r="L203" s="194" t="s">
        <v>57</v>
      </c>
      <c r="M203" s="207">
        <f>246.66*H203</f>
        <v>222.61064999999999</v>
      </c>
      <c r="N203" s="354">
        <f>AVERAGE(M203:M207)</f>
        <v>887.4149450000001</v>
      </c>
      <c r="O203" s="392">
        <f>N203*1.25</f>
        <v>1109.2686812500001</v>
      </c>
      <c r="P203" s="392">
        <f>N203*0.75</f>
        <v>665.56120875000011</v>
      </c>
      <c r="Q203" s="253" t="str">
        <f>IF(M203&gt;O$203,"EXCESSIVAMENTE ELEVADO",IF(M203&lt;P$203,"INEXEQUÍVEL","VÁLIDO"))</f>
        <v>INEXEQUÍVEL</v>
      </c>
      <c r="R203" s="254">
        <f>M203/N$203</f>
        <v>0.25085294230648769</v>
      </c>
      <c r="S203" s="253" t="s">
        <v>142</v>
      </c>
      <c r="T203" s="367">
        <f>TRUNC(MEDIAN(M203:M205),2)</f>
        <v>543.95000000000005</v>
      </c>
      <c r="U203" s="367">
        <f>T203*E203</f>
        <v>1087.9000000000001</v>
      </c>
      <c r="W203" s="364" t="s">
        <v>59</v>
      </c>
      <c r="X203" s="365"/>
      <c r="Y203" s="365"/>
      <c r="Z203" s="365"/>
      <c r="AA203" s="366"/>
      <c r="AB203" s="376" t="s">
        <v>60</v>
      </c>
      <c r="AC203" s="377"/>
    </row>
    <row r="204" spans="1:29" ht="84.75" customHeight="1" x14ac:dyDescent="0.25">
      <c r="A204" s="349"/>
      <c r="B204" s="349"/>
      <c r="C204" s="351"/>
      <c r="D204" s="352"/>
      <c r="E204" s="353"/>
      <c r="F204" s="385"/>
      <c r="G204" s="385"/>
      <c r="H204" s="385"/>
      <c r="I204" s="288" t="s">
        <v>66</v>
      </c>
      <c r="J204" s="219" t="s">
        <v>55</v>
      </c>
      <c r="K204" s="108" t="s">
        <v>67</v>
      </c>
      <c r="L204" s="194" t="s">
        <v>72</v>
      </c>
      <c r="M204" s="200">
        <f>H203*602.72</f>
        <v>543.95479999999998</v>
      </c>
      <c r="N204" s="354"/>
      <c r="O204" s="392"/>
      <c r="P204" s="392"/>
      <c r="Q204" s="253" t="str">
        <f t="shared" ref="Q204:Q205" si="56">IF(M204&gt;O$203,"EXCESSIVAMENTE ELEVADO",IF(M204&lt;P$203,"INEXEQUÍVEL","VÁLIDO"))</f>
        <v>INEXEQUÍVEL</v>
      </c>
      <c r="R204" s="254">
        <f t="shared" ref="R204:R205" si="57">M204/N$203</f>
        <v>0.61296556144882131</v>
      </c>
      <c r="S204" s="253" t="s">
        <v>142</v>
      </c>
      <c r="T204" s="367"/>
      <c r="U204" s="367"/>
      <c r="W204" s="327"/>
      <c r="X204" s="328"/>
      <c r="Y204" s="328"/>
      <c r="Z204" s="328"/>
      <c r="AA204" s="329"/>
      <c r="AB204" s="330"/>
      <c r="AC204" s="331"/>
    </row>
    <row r="205" spans="1:29" ht="84.75" customHeight="1" x14ac:dyDescent="0.25">
      <c r="A205" s="349"/>
      <c r="B205" s="349"/>
      <c r="C205" s="351"/>
      <c r="D205" s="352"/>
      <c r="E205" s="353"/>
      <c r="F205" s="385"/>
      <c r="G205" s="385"/>
      <c r="H205" s="385"/>
      <c r="I205" s="288" t="s">
        <v>70</v>
      </c>
      <c r="J205" s="219" t="s">
        <v>55</v>
      </c>
      <c r="K205" s="108" t="s">
        <v>71</v>
      </c>
      <c r="L205" s="194" t="s">
        <v>72</v>
      </c>
      <c r="M205" s="200">
        <f>H203*664.11</f>
        <v>599.35927500000003</v>
      </c>
      <c r="N205" s="354"/>
      <c r="O205" s="392"/>
      <c r="P205" s="392"/>
      <c r="Q205" s="253" t="str">
        <f t="shared" si="56"/>
        <v>INEXEQUÍVEL</v>
      </c>
      <c r="R205" s="254">
        <f t="shared" si="57"/>
        <v>0.6753991223350424</v>
      </c>
      <c r="S205" s="253" t="s">
        <v>142</v>
      </c>
      <c r="T205" s="367"/>
      <c r="U205" s="367"/>
      <c r="W205" s="327"/>
      <c r="X205" s="328"/>
      <c r="Y205" s="328"/>
      <c r="Z205" s="328"/>
      <c r="AA205" s="329"/>
      <c r="AB205" s="330"/>
      <c r="AC205" s="331"/>
    </row>
    <row r="206" spans="1:29" ht="71.25" customHeight="1" x14ac:dyDescent="0.25">
      <c r="A206" s="349"/>
      <c r="B206" s="349"/>
      <c r="C206" s="351"/>
      <c r="D206" s="352"/>
      <c r="E206" s="353"/>
      <c r="F206" s="385"/>
      <c r="G206" s="385"/>
      <c r="H206" s="385"/>
      <c r="I206" s="193" t="s">
        <v>86</v>
      </c>
      <c r="J206" s="193" t="s">
        <v>74</v>
      </c>
      <c r="K206" s="108" t="s">
        <v>75</v>
      </c>
      <c r="L206" s="193" t="s">
        <v>72</v>
      </c>
      <c r="M206" s="208">
        <v>1535</v>
      </c>
      <c r="N206" s="354"/>
      <c r="O206" s="392"/>
      <c r="P206" s="392"/>
      <c r="Q206" s="253" t="str">
        <f t="shared" ref="Q206:Q211" si="58">IF(M206&gt;O$203,"EXCESSIVAMENTE ELEVADO",IF(M206&lt;P$203,"INEXEQUÍVEL","VÁLIDO"))</f>
        <v>EXCESSIVAMENTE ELEVADO</v>
      </c>
      <c r="R206" s="254">
        <f>(M206-$N$203)/$N$203</f>
        <v>0.72974323753359804</v>
      </c>
      <c r="S206" s="253" t="s">
        <v>146</v>
      </c>
      <c r="T206" s="367"/>
      <c r="U206" s="367"/>
      <c r="W206" s="51" t="s">
        <v>61</v>
      </c>
      <c r="X206" s="52" t="s">
        <v>62</v>
      </c>
      <c r="Y206" s="53" t="s">
        <v>100</v>
      </c>
      <c r="Z206" s="52" t="s">
        <v>64</v>
      </c>
      <c r="AA206" s="54" t="s">
        <v>65</v>
      </c>
      <c r="AB206" s="55">
        <v>0.25</v>
      </c>
      <c r="AC206" s="56">
        <v>0.75</v>
      </c>
    </row>
    <row r="207" spans="1:29" ht="75.75" customHeight="1" thickBot="1" x14ac:dyDescent="0.3">
      <c r="A207" s="349"/>
      <c r="B207" s="349"/>
      <c r="C207" s="351"/>
      <c r="D207" s="352"/>
      <c r="E207" s="353"/>
      <c r="F207" s="385"/>
      <c r="G207" s="385"/>
      <c r="H207" s="385"/>
      <c r="I207" s="193" t="s">
        <v>83</v>
      </c>
      <c r="J207" s="193" t="s">
        <v>74</v>
      </c>
      <c r="K207" s="109" t="s">
        <v>78</v>
      </c>
      <c r="L207" s="194" t="s">
        <v>72</v>
      </c>
      <c r="M207" s="208">
        <v>1536.15</v>
      </c>
      <c r="N207" s="354"/>
      <c r="O207" s="392"/>
      <c r="P207" s="392"/>
      <c r="Q207" s="253" t="str">
        <f t="shared" si="58"/>
        <v>EXCESSIVAMENTE ELEVADO</v>
      </c>
      <c r="R207" s="254">
        <f>(M207-$N$203)/$N$203</f>
        <v>0.73103913637605</v>
      </c>
      <c r="S207" s="253" t="s">
        <v>146</v>
      </c>
      <c r="T207" s="367"/>
      <c r="U207" s="367"/>
      <c r="W207" s="57">
        <f>AVERAGE(M203:M205)</f>
        <v>455.30824166666662</v>
      </c>
      <c r="X207" s="58">
        <f>_xlfn.STDEV.S(M203:M205)</f>
        <v>203.41715964516484</v>
      </c>
      <c r="Y207" s="59">
        <f>(X207/W207)*100</f>
        <v>44.67680156646221</v>
      </c>
      <c r="Z207" s="60" t="str">
        <f>IF(Y207&gt;25,"Mediana","Média")</f>
        <v>Mediana</v>
      </c>
      <c r="AA207" s="61">
        <f>MIN(M203:M207)</f>
        <v>222.61064999999999</v>
      </c>
      <c r="AB207" s="62" t="s">
        <v>68</v>
      </c>
      <c r="AC207" s="63" t="s">
        <v>69</v>
      </c>
    </row>
    <row r="208" spans="1:29" ht="55.5" hidden="1" customHeight="1" thickBot="1" x14ac:dyDescent="0.3">
      <c r="A208" s="349"/>
      <c r="B208" s="349"/>
      <c r="C208" s="351"/>
      <c r="D208" s="352"/>
      <c r="E208" s="353"/>
      <c r="F208" s="386"/>
      <c r="G208" s="386"/>
      <c r="H208" s="386"/>
      <c r="I208" s="282"/>
      <c r="J208" s="193"/>
      <c r="K208" s="109"/>
      <c r="L208" s="193"/>
      <c r="M208" s="208"/>
      <c r="N208" s="354"/>
      <c r="O208" s="392"/>
      <c r="P208" s="392"/>
      <c r="Q208" s="253" t="str">
        <f t="shared" si="58"/>
        <v>INEXEQUÍVEL</v>
      </c>
      <c r="R208" s="258"/>
      <c r="S208" s="267"/>
      <c r="T208" s="367"/>
      <c r="U208" s="367"/>
    </row>
    <row r="209" spans="1:29" ht="55.5" hidden="1" customHeight="1" thickBot="1" x14ac:dyDescent="0.3">
      <c r="A209" s="349"/>
      <c r="B209" s="349"/>
      <c r="C209" s="351"/>
      <c r="D209" s="352"/>
      <c r="E209" s="353"/>
      <c r="F209" s="144"/>
      <c r="G209" s="144"/>
      <c r="H209" s="144"/>
      <c r="I209" s="193"/>
      <c r="J209" s="193"/>
      <c r="K209" s="109"/>
      <c r="L209" s="193"/>
      <c r="M209" s="208"/>
      <c r="N209" s="354"/>
      <c r="O209" s="392"/>
      <c r="P209" s="392"/>
      <c r="Q209" s="253" t="str">
        <f t="shared" si="58"/>
        <v>INEXEQUÍVEL</v>
      </c>
      <c r="R209" s="258"/>
      <c r="S209" s="267"/>
      <c r="T209" s="367"/>
      <c r="U209" s="367"/>
    </row>
    <row r="210" spans="1:29" ht="55.5" hidden="1" customHeight="1" thickBot="1" x14ac:dyDescent="0.3">
      <c r="A210" s="349"/>
      <c r="B210" s="349"/>
      <c r="C210" s="351"/>
      <c r="D210" s="352"/>
      <c r="E210" s="353"/>
      <c r="F210" s="144"/>
      <c r="G210" s="144"/>
      <c r="H210" s="144"/>
      <c r="I210" s="193"/>
      <c r="J210" s="193"/>
      <c r="K210" s="109"/>
      <c r="L210" s="193"/>
      <c r="M210" s="208"/>
      <c r="N210" s="354"/>
      <c r="O210" s="392"/>
      <c r="P210" s="392"/>
      <c r="Q210" s="253" t="str">
        <f t="shared" si="58"/>
        <v>INEXEQUÍVEL</v>
      </c>
      <c r="R210" s="258"/>
      <c r="S210" s="267"/>
      <c r="T210" s="367"/>
      <c r="U210" s="367"/>
    </row>
    <row r="211" spans="1:29" ht="55.5" hidden="1" customHeight="1" thickBot="1" x14ac:dyDescent="0.3">
      <c r="A211" s="349"/>
      <c r="B211" s="349"/>
      <c r="C211" s="351"/>
      <c r="D211" s="352"/>
      <c r="E211" s="353"/>
      <c r="F211" s="144"/>
      <c r="G211" s="144"/>
      <c r="H211" s="144"/>
      <c r="I211" s="193"/>
      <c r="J211" s="193"/>
      <c r="K211" s="109"/>
      <c r="L211" s="193"/>
      <c r="M211" s="208"/>
      <c r="N211" s="354"/>
      <c r="O211" s="392"/>
      <c r="P211" s="392"/>
      <c r="Q211" s="253" t="str">
        <f t="shared" si="58"/>
        <v>INEXEQUÍVEL</v>
      </c>
      <c r="R211" s="258"/>
      <c r="S211" s="267"/>
      <c r="T211" s="367"/>
      <c r="U211" s="367"/>
    </row>
    <row r="212" spans="1:29" s="20" customFormat="1" ht="21.75" customHeight="1" thickBot="1" x14ac:dyDescent="0.3">
      <c r="A212" s="387"/>
      <c r="B212" s="388"/>
      <c r="C212" s="388"/>
      <c r="D212" s="388"/>
      <c r="E212" s="388"/>
      <c r="F212" s="388"/>
      <c r="G212" s="388"/>
      <c r="H212" s="388"/>
      <c r="I212" s="388"/>
      <c r="J212" s="388"/>
      <c r="K212" s="388"/>
      <c r="L212" s="388"/>
      <c r="M212" s="388"/>
      <c r="N212" s="388"/>
      <c r="O212" s="388"/>
      <c r="P212" s="388"/>
      <c r="Q212" s="388"/>
      <c r="R212" s="388"/>
      <c r="S212" s="388"/>
      <c r="T212" s="388"/>
      <c r="U212" s="389"/>
      <c r="Y212" s="40"/>
    </row>
    <row r="213" spans="1:29" ht="92.25" customHeight="1" x14ac:dyDescent="0.25">
      <c r="A213" s="349">
        <v>20</v>
      </c>
      <c r="B213" s="349"/>
      <c r="C213" s="351" t="s">
        <v>107</v>
      </c>
      <c r="D213" s="352" t="s">
        <v>82</v>
      </c>
      <c r="E213" s="353">
        <v>2</v>
      </c>
      <c r="F213" s="384">
        <v>0.95</v>
      </c>
      <c r="G213" s="384">
        <v>0.95</v>
      </c>
      <c r="H213" s="384">
        <f>F213*G213</f>
        <v>0.90249999999999997</v>
      </c>
      <c r="I213" s="288" t="s">
        <v>84</v>
      </c>
      <c r="J213" s="219" t="s">
        <v>85</v>
      </c>
      <c r="K213" s="108" t="s">
        <v>56</v>
      </c>
      <c r="L213" s="194" t="s">
        <v>57</v>
      </c>
      <c r="M213" s="207">
        <f>246.66*H213</f>
        <v>222.61064999999999</v>
      </c>
      <c r="N213" s="354">
        <f>AVERAGE(M213:M217)</f>
        <v>887.4149450000001</v>
      </c>
      <c r="O213" s="392">
        <f>N213*1.25</f>
        <v>1109.2686812500001</v>
      </c>
      <c r="P213" s="392">
        <f>N213*0.75</f>
        <v>665.56120875000011</v>
      </c>
      <c r="Q213" s="253" t="str">
        <f>IF(M213&gt;O$213,"EXCESSIVAMENTE ELEVADO",IF(M213&lt;P$213,"INEXEQUÍVEL","VÁLIDO"))</f>
        <v>INEXEQUÍVEL</v>
      </c>
      <c r="R213" s="254">
        <f>M213/N$213</f>
        <v>0.25085294230648769</v>
      </c>
      <c r="S213" s="253" t="s">
        <v>142</v>
      </c>
      <c r="T213" s="367">
        <f>TRUNC(MEDIAN(M213:M215),2)</f>
        <v>543.95000000000005</v>
      </c>
      <c r="U213" s="367">
        <f>T213*E213</f>
        <v>1087.9000000000001</v>
      </c>
      <c r="W213" s="364" t="s">
        <v>59</v>
      </c>
      <c r="X213" s="365"/>
      <c r="Y213" s="365"/>
      <c r="Z213" s="365"/>
      <c r="AA213" s="366"/>
      <c r="AB213" s="376" t="s">
        <v>60</v>
      </c>
      <c r="AC213" s="377"/>
    </row>
    <row r="214" spans="1:29" ht="92.25" customHeight="1" x14ac:dyDescent="0.25">
      <c r="A214" s="349"/>
      <c r="B214" s="349"/>
      <c r="C214" s="351"/>
      <c r="D214" s="352"/>
      <c r="E214" s="353"/>
      <c r="F214" s="385"/>
      <c r="G214" s="385"/>
      <c r="H214" s="385"/>
      <c r="I214" s="288" t="s">
        <v>66</v>
      </c>
      <c r="J214" s="219" t="s">
        <v>55</v>
      </c>
      <c r="K214" s="108" t="s">
        <v>67</v>
      </c>
      <c r="L214" s="194" t="s">
        <v>72</v>
      </c>
      <c r="M214" s="200">
        <f>H213*602.72</f>
        <v>543.95479999999998</v>
      </c>
      <c r="N214" s="354"/>
      <c r="O214" s="392"/>
      <c r="P214" s="392"/>
      <c r="Q214" s="253" t="str">
        <f t="shared" ref="Q214:Q215" si="59">IF(M214&gt;O$213,"EXCESSIVAMENTE ELEVADO",IF(M214&lt;P$213,"INEXEQUÍVEL","VÁLIDO"))</f>
        <v>INEXEQUÍVEL</v>
      </c>
      <c r="R214" s="254">
        <f t="shared" ref="R214:R215" si="60">M214/N$213</f>
        <v>0.61296556144882131</v>
      </c>
      <c r="S214" s="253" t="s">
        <v>142</v>
      </c>
      <c r="T214" s="367"/>
      <c r="U214" s="367"/>
      <c r="W214" s="327"/>
      <c r="X214" s="328"/>
      <c r="Y214" s="328"/>
      <c r="Z214" s="328"/>
      <c r="AA214" s="329"/>
      <c r="AB214" s="330"/>
      <c r="AC214" s="331"/>
    </row>
    <row r="215" spans="1:29" ht="92.25" customHeight="1" x14ac:dyDescent="0.25">
      <c r="A215" s="349"/>
      <c r="B215" s="349"/>
      <c r="C215" s="351"/>
      <c r="D215" s="352"/>
      <c r="E215" s="353"/>
      <c r="F215" s="385"/>
      <c r="G215" s="385"/>
      <c r="H215" s="385"/>
      <c r="I215" s="288" t="s">
        <v>70</v>
      </c>
      <c r="J215" s="219" t="s">
        <v>55</v>
      </c>
      <c r="K215" s="108" t="s">
        <v>71</v>
      </c>
      <c r="L215" s="194" t="s">
        <v>72</v>
      </c>
      <c r="M215" s="200">
        <f>H213*664.11</f>
        <v>599.35927500000003</v>
      </c>
      <c r="N215" s="354"/>
      <c r="O215" s="392"/>
      <c r="P215" s="392"/>
      <c r="Q215" s="253" t="str">
        <f t="shared" si="59"/>
        <v>INEXEQUÍVEL</v>
      </c>
      <c r="R215" s="254">
        <f t="shared" si="60"/>
        <v>0.6753991223350424</v>
      </c>
      <c r="S215" s="253" t="s">
        <v>142</v>
      </c>
      <c r="T215" s="367"/>
      <c r="U215" s="367"/>
      <c r="W215" s="327"/>
      <c r="X215" s="328"/>
      <c r="Y215" s="328"/>
      <c r="Z215" s="328"/>
      <c r="AA215" s="329"/>
      <c r="AB215" s="330"/>
      <c r="AC215" s="331"/>
    </row>
    <row r="216" spans="1:29" ht="55.5" customHeight="1" x14ac:dyDescent="0.25">
      <c r="A216" s="349"/>
      <c r="B216" s="349"/>
      <c r="C216" s="351"/>
      <c r="D216" s="352"/>
      <c r="E216" s="353"/>
      <c r="F216" s="385"/>
      <c r="G216" s="385"/>
      <c r="H216" s="385"/>
      <c r="I216" s="193" t="s">
        <v>86</v>
      </c>
      <c r="J216" s="193" t="s">
        <v>74</v>
      </c>
      <c r="K216" s="108" t="s">
        <v>75</v>
      </c>
      <c r="L216" s="193" t="s">
        <v>72</v>
      </c>
      <c r="M216" s="208">
        <v>1535</v>
      </c>
      <c r="N216" s="354"/>
      <c r="O216" s="392"/>
      <c r="P216" s="392"/>
      <c r="Q216" s="253" t="str">
        <f t="shared" ref="Q216:Q221" si="61">IF(M216&gt;O$213,"EXCESSIVAMENTE ELEVADO",IF(M216&lt;P$213,"INEXEQUÍVEL","VÁLIDO"))</f>
        <v>EXCESSIVAMENTE ELEVADO</v>
      </c>
      <c r="R216" s="254">
        <f>(M216-$N$213)/$N$213</f>
        <v>0.72974323753359804</v>
      </c>
      <c r="S216" s="253" t="s">
        <v>146</v>
      </c>
      <c r="T216" s="367"/>
      <c r="U216" s="367"/>
      <c r="W216" s="51" t="s">
        <v>61</v>
      </c>
      <c r="X216" s="52" t="s">
        <v>62</v>
      </c>
      <c r="Y216" s="53" t="s">
        <v>100</v>
      </c>
      <c r="Z216" s="52" t="s">
        <v>64</v>
      </c>
      <c r="AA216" s="54" t="s">
        <v>65</v>
      </c>
      <c r="AB216" s="55">
        <v>0.25</v>
      </c>
      <c r="AC216" s="56">
        <v>0.75</v>
      </c>
    </row>
    <row r="217" spans="1:29" ht="75" customHeight="1" thickBot="1" x14ac:dyDescent="0.3">
      <c r="A217" s="349"/>
      <c r="B217" s="349"/>
      <c r="C217" s="351"/>
      <c r="D217" s="352"/>
      <c r="E217" s="353"/>
      <c r="F217" s="385"/>
      <c r="G217" s="385"/>
      <c r="H217" s="385"/>
      <c r="I217" s="193" t="s">
        <v>83</v>
      </c>
      <c r="J217" s="193" t="s">
        <v>74</v>
      </c>
      <c r="K217" s="109" t="s">
        <v>78</v>
      </c>
      <c r="L217" s="194" t="s">
        <v>72</v>
      </c>
      <c r="M217" s="208">
        <v>1536.15</v>
      </c>
      <c r="N217" s="354"/>
      <c r="O217" s="392"/>
      <c r="P217" s="392"/>
      <c r="Q217" s="253" t="str">
        <f t="shared" si="61"/>
        <v>EXCESSIVAMENTE ELEVADO</v>
      </c>
      <c r="R217" s="254">
        <f>(M217-$N$213)/$N$213</f>
        <v>0.73103913637605</v>
      </c>
      <c r="S217" s="253" t="s">
        <v>146</v>
      </c>
      <c r="T217" s="367"/>
      <c r="U217" s="367"/>
      <c r="W217" s="57">
        <f>AVERAGE(M213:M215)</f>
        <v>455.30824166666662</v>
      </c>
      <c r="X217" s="58">
        <f>_xlfn.STDEV.S(M213:M215)</f>
        <v>203.41715964516484</v>
      </c>
      <c r="Y217" s="59">
        <f>(X217/W217)*100</f>
        <v>44.67680156646221</v>
      </c>
      <c r="Z217" s="60" t="str">
        <f>IF(Y217&gt;25,"Mediana","Média")</f>
        <v>Mediana</v>
      </c>
      <c r="AA217" s="61">
        <f>MIN(M213:M217)</f>
        <v>222.61064999999999</v>
      </c>
      <c r="AB217" s="62" t="s">
        <v>68</v>
      </c>
      <c r="AC217" s="63" t="s">
        <v>69</v>
      </c>
    </row>
    <row r="218" spans="1:29" ht="55.5" hidden="1" customHeight="1" thickBot="1" x14ac:dyDescent="0.3">
      <c r="A218" s="349"/>
      <c r="B218" s="349"/>
      <c r="C218" s="351"/>
      <c r="D218" s="352"/>
      <c r="E218" s="353"/>
      <c r="F218" s="386"/>
      <c r="G218" s="386"/>
      <c r="H218" s="386"/>
      <c r="I218" s="282"/>
      <c r="J218" s="193"/>
      <c r="K218" s="109"/>
      <c r="L218" s="193"/>
      <c r="M218" s="208"/>
      <c r="N218" s="354"/>
      <c r="O218" s="392"/>
      <c r="P218" s="392"/>
      <c r="Q218" s="253" t="str">
        <f t="shared" si="61"/>
        <v>INEXEQUÍVEL</v>
      </c>
      <c r="R218" s="258"/>
      <c r="S218" s="267"/>
      <c r="T218" s="367"/>
      <c r="U218" s="367"/>
    </row>
    <row r="219" spans="1:29" ht="55.5" hidden="1" customHeight="1" thickBot="1" x14ac:dyDescent="0.3">
      <c r="A219" s="349"/>
      <c r="B219" s="349"/>
      <c r="C219" s="351"/>
      <c r="D219" s="352"/>
      <c r="E219" s="353"/>
      <c r="F219" s="144"/>
      <c r="G219" s="144"/>
      <c r="H219" s="144"/>
      <c r="I219" s="193"/>
      <c r="J219" s="193"/>
      <c r="K219" s="109"/>
      <c r="L219" s="193"/>
      <c r="M219" s="208"/>
      <c r="N219" s="354"/>
      <c r="O219" s="392"/>
      <c r="P219" s="392"/>
      <c r="Q219" s="253" t="str">
        <f t="shared" si="61"/>
        <v>INEXEQUÍVEL</v>
      </c>
      <c r="R219" s="258"/>
      <c r="S219" s="267"/>
      <c r="T219" s="367"/>
      <c r="U219" s="367"/>
    </row>
    <row r="220" spans="1:29" ht="55.5" hidden="1" customHeight="1" thickBot="1" x14ac:dyDescent="0.3">
      <c r="A220" s="349"/>
      <c r="B220" s="349"/>
      <c r="C220" s="351"/>
      <c r="D220" s="352"/>
      <c r="E220" s="353"/>
      <c r="F220" s="144"/>
      <c r="G220" s="144"/>
      <c r="H220" s="144"/>
      <c r="I220" s="193"/>
      <c r="J220" s="193"/>
      <c r="K220" s="109"/>
      <c r="L220" s="193"/>
      <c r="M220" s="208"/>
      <c r="N220" s="354"/>
      <c r="O220" s="392"/>
      <c r="P220" s="392"/>
      <c r="Q220" s="253" t="str">
        <f t="shared" si="61"/>
        <v>INEXEQUÍVEL</v>
      </c>
      <c r="R220" s="258"/>
      <c r="S220" s="267"/>
      <c r="T220" s="367"/>
      <c r="U220" s="367"/>
    </row>
    <row r="221" spans="1:29" ht="55.5" hidden="1" customHeight="1" thickBot="1" x14ac:dyDescent="0.3">
      <c r="A221" s="349"/>
      <c r="B221" s="349"/>
      <c r="C221" s="351"/>
      <c r="D221" s="352"/>
      <c r="E221" s="353"/>
      <c r="F221" s="144"/>
      <c r="G221" s="144"/>
      <c r="H221" s="144"/>
      <c r="I221" s="193"/>
      <c r="J221" s="193"/>
      <c r="K221" s="109"/>
      <c r="L221" s="193"/>
      <c r="M221" s="208"/>
      <c r="N221" s="354"/>
      <c r="O221" s="392"/>
      <c r="P221" s="392"/>
      <c r="Q221" s="253" t="str">
        <f t="shared" si="61"/>
        <v>INEXEQUÍVEL</v>
      </c>
      <c r="R221" s="254">
        <f>(M221-N213)/N213</f>
        <v>-1</v>
      </c>
      <c r="S221" s="265" t="s">
        <v>79</v>
      </c>
      <c r="T221" s="367"/>
      <c r="U221" s="367"/>
    </row>
    <row r="222" spans="1:29" s="20" customFormat="1" ht="21.75" customHeight="1" thickBot="1" x14ac:dyDescent="0.3">
      <c r="A222" s="387"/>
      <c r="B222" s="388"/>
      <c r="C222" s="388"/>
      <c r="D222" s="388"/>
      <c r="E222" s="388"/>
      <c r="F222" s="388"/>
      <c r="G222" s="388"/>
      <c r="H222" s="388"/>
      <c r="I222" s="388"/>
      <c r="J222" s="388"/>
      <c r="K222" s="388"/>
      <c r="L222" s="388"/>
      <c r="M222" s="388"/>
      <c r="N222" s="388"/>
      <c r="O222" s="388"/>
      <c r="P222" s="388"/>
      <c r="Q222" s="388"/>
      <c r="R222" s="388"/>
      <c r="S222" s="388"/>
      <c r="T222" s="388"/>
      <c r="U222" s="389"/>
      <c r="Y222" s="40"/>
    </row>
    <row r="223" spans="1:29" ht="87" customHeight="1" x14ac:dyDescent="0.25">
      <c r="A223" s="349">
        <v>21</v>
      </c>
      <c r="B223" s="349"/>
      <c r="C223" s="351" t="s">
        <v>108</v>
      </c>
      <c r="D223" s="352" t="s">
        <v>82</v>
      </c>
      <c r="E223" s="353">
        <v>2</v>
      </c>
      <c r="F223" s="384">
        <v>0.95</v>
      </c>
      <c r="G223" s="384">
        <v>0.95</v>
      </c>
      <c r="H223" s="384">
        <f>F223*G223</f>
        <v>0.90249999999999997</v>
      </c>
      <c r="I223" s="288" t="s">
        <v>84</v>
      </c>
      <c r="J223" s="219" t="s">
        <v>85</v>
      </c>
      <c r="K223" s="108" t="s">
        <v>56</v>
      </c>
      <c r="L223" s="194" t="s">
        <v>57</v>
      </c>
      <c r="M223" s="207">
        <f>246.66*H223</f>
        <v>222.61064999999999</v>
      </c>
      <c r="N223" s="354">
        <f>AVERAGE(M223:M227)</f>
        <v>887.4149450000001</v>
      </c>
      <c r="O223" s="392">
        <f>N223*1.25</f>
        <v>1109.2686812500001</v>
      </c>
      <c r="P223" s="392">
        <f>N223*0.75</f>
        <v>665.56120875000011</v>
      </c>
      <c r="Q223" s="253" t="str">
        <f>IF(M223&gt;O$223,"EXCESSIVAMENTE ELEVADO",IF(M223&lt;P$223,"INEXEQUÍVEL","VÁLIDO"))</f>
        <v>INEXEQUÍVEL</v>
      </c>
      <c r="R223" s="254">
        <f>M223/N$223</f>
        <v>0.25085294230648769</v>
      </c>
      <c r="S223" s="253" t="s">
        <v>142</v>
      </c>
      <c r="T223" s="367">
        <f>TRUNC(MEDIAN(M223:M225),2)</f>
        <v>543.95000000000005</v>
      </c>
      <c r="U223" s="367">
        <f>T223*E223</f>
        <v>1087.9000000000001</v>
      </c>
      <c r="W223" s="364" t="s">
        <v>59</v>
      </c>
      <c r="X223" s="365"/>
      <c r="Y223" s="365"/>
      <c r="Z223" s="365"/>
      <c r="AA223" s="366"/>
      <c r="AB223" s="376" t="s">
        <v>60</v>
      </c>
      <c r="AC223" s="377"/>
    </row>
    <row r="224" spans="1:29" ht="87" customHeight="1" x14ac:dyDescent="0.25">
      <c r="A224" s="349"/>
      <c r="B224" s="349"/>
      <c r="C224" s="351"/>
      <c r="D224" s="352"/>
      <c r="E224" s="353"/>
      <c r="F224" s="385"/>
      <c r="G224" s="385"/>
      <c r="H224" s="385"/>
      <c r="I224" s="288" t="s">
        <v>66</v>
      </c>
      <c r="J224" s="219" t="s">
        <v>55</v>
      </c>
      <c r="K224" s="108" t="s">
        <v>67</v>
      </c>
      <c r="L224" s="194" t="s">
        <v>72</v>
      </c>
      <c r="M224" s="200">
        <f>H223*602.72</f>
        <v>543.95479999999998</v>
      </c>
      <c r="N224" s="354"/>
      <c r="O224" s="392"/>
      <c r="P224" s="392"/>
      <c r="Q224" s="253" t="str">
        <f t="shared" ref="Q224:Q225" si="62">IF(M224&gt;O$223,"EXCESSIVAMENTE ELEVADO",IF(M224&lt;P$223,"INEXEQUÍVEL","VÁLIDO"))</f>
        <v>INEXEQUÍVEL</v>
      </c>
      <c r="R224" s="254">
        <f t="shared" ref="R224:R225" si="63">M224/N$223</f>
        <v>0.61296556144882131</v>
      </c>
      <c r="S224" s="253" t="s">
        <v>142</v>
      </c>
      <c r="T224" s="367"/>
      <c r="U224" s="367"/>
      <c r="W224" s="327"/>
      <c r="X224" s="328"/>
      <c r="Y224" s="328"/>
      <c r="Z224" s="328"/>
      <c r="AA224" s="329"/>
      <c r="AB224" s="330"/>
      <c r="AC224" s="331"/>
    </row>
    <row r="225" spans="1:29" ht="87" customHeight="1" x14ac:dyDescent="0.25">
      <c r="A225" s="349"/>
      <c r="B225" s="349"/>
      <c r="C225" s="351"/>
      <c r="D225" s="352"/>
      <c r="E225" s="353"/>
      <c r="F225" s="385"/>
      <c r="G225" s="385"/>
      <c r="H225" s="385"/>
      <c r="I225" s="288" t="s">
        <v>70</v>
      </c>
      <c r="J225" s="219" t="s">
        <v>55</v>
      </c>
      <c r="K225" s="108" t="s">
        <v>71</v>
      </c>
      <c r="L225" s="194" t="s">
        <v>72</v>
      </c>
      <c r="M225" s="200">
        <f>H223*664.11</f>
        <v>599.35927500000003</v>
      </c>
      <c r="N225" s="354"/>
      <c r="O225" s="392"/>
      <c r="P225" s="392"/>
      <c r="Q225" s="253" t="str">
        <f t="shared" si="62"/>
        <v>INEXEQUÍVEL</v>
      </c>
      <c r="R225" s="254">
        <f t="shared" si="63"/>
        <v>0.6753991223350424</v>
      </c>
      <c r="S225" s="253" t="s">
        <v>142</v>
      </c>
      <c r="T225" s="367"/>
      <c r="U225" s="367"/>
      <c r="W225" s="327"/>
      <c r="X225" s="328"/>
      <c r="Y225" s="328"/>
      <c r="Z225" s="328"/>
      <c r="AA225" s="329"/>
      <c r="AB225" s="330"/>
      <c r="AC225" s="331"/>
    </row>
    <row r="226" spans="1:29" ht="66" customHeight="1" x14ac:dyDescent="0.25">
      <c r="A226" s="349"/>
      <c r="B226" s="349"/>
      <c r="C226" s="351"/>
      <c r="D226" s="352"/>
      <c r="E226" s="353"/>
      <c r="F226" s="385"/>
      <c r="G226" s="385"/>
      <c r="H226" s="385"/>
      <c r="I226" s="193" t="s">
        <v>86</v>
      </c>
      <c r="J226" s="193" t="s">
        <v>74</v>
      </c>
      <c r="K226" s="108" t="s">
        <v>75</v>
      </c>
      <c r="L226" s="193" t="s">
        <v>72</v>
      </c>
      <c r="M226" s="15">
        <v>1535</v>
      </c>
      <c r="N226" s="354"/>
      <c r="O226" s="392"/>
      <c r="P226" s="392"/>
      <c r="Q226" s="253" t="str">
        <f t="shared" ref="Q226:Q229" si="64">IF(M226&gt;O$223,"EXCESSIVAMENTE ELEVADO",IF(M226&lt;P$223,"INEXEQUÍVEL","VÁLIDO"))</f>
        <v>EXCESSIVAMENTE ELEVADO</v>
      </c>
      <c r="R226" s="254">
        <f>(M226-$N$223)/$N$223</f>
        <v>0.72974323753359804</v>
      </c>
      <c r="S226" s="253" t="s">
        <v>146</v>
      </c>
      <c r="T226" s="367"/>
      <c r="U226" s="367"/>
      <c r="W226" s="51" t="s">
        <v>61</v>
      </c>
      <c r="X226" s="52" t="s">
        <v>62</v>
      </c>
      <c r="Y226" s="53" t="s">
        <v>100</v>
      </c>
      <c r="Z226" s="52" t="s">
        <v>64</v>
      </c>
      <c r="AA226" s="54" t="s">
        <v>65</v>
      </c>
      <c r="AB226" s="55">
        <v>0.25</v>
      </c>
      <c r="AC226" s="56">
        <v>0.75</v>
      </c>
    </row>
    <row r="227" spans="1:29" ht="78" customHeight="1" thickBot="1" x14ac:dyDescent="0.3">
      <c r="A227" s="349"/>
      <c r="B227" s="349"/>
      <c r="C227" s="351"/>
      <c r="D227" s="352"/>
      <c r="E227" s="353"/>
      <c r="F227" s="385"/>
      <c r="G227" s="385"/>
      <c r="H227" s="385"/>
      <c r="I227" s="193" t="s">
        <v>83</v>
      </c>
      <c r="J227" s="193" t="s">
        <v>74</v>
      </c>
      <c r="K227" s="109" t="s">
        <v>78</v>
      </c>
      <c r="L227" s="194" t="s">
        <v>72</v>
      </c>
      <c r="M227" s="208">
        <v>1536.15</v>
      </c>
      <c r="N227" s="354"/>
      <c r="O227" s="392"/>
      <c r="P227" s="392"/>
      <c r="Q227" s="253" t="str">
        <f t="shared" si="64"/>
        <v>EXCESSIVAMENTE ELEVADO</v>
      </c>
      <c r="R227" s="254">
        <f>(M227-$N$223)/$N$223</f>
        <v>0.73103913637605</v>
      </c>
      <c r="S227" s="253" t="s">
        <v>146</v>
      </c>
      <c r="T227" s="367"/>
      <c r="U227" s="367"/>
      <c r="W227" s="57">
        <f>AVERAGE(M223:M225)</f>
        <v>455.30824166666662</v>
      </c>
      <c r="X227" s="58">
        <f>_xlfn.STDEV.S(M223:M225)</f>
        <v>203.41715964516484</v>
      </c>
      <c r="Y227" s="59">
        <f>(X227/W227)*100</f>
        <v>44.67680156646221</v>
      </c>
      <c r="Z227" s="60" t="str">
        <f>IF(Y227&gt;25,"Mediana","Média")</f>
        <v>Mediana</v>
      </c>
      <c r="AA227" s="61">
        <f>MIN(M223:M227)</f>
        <v>222.61064999999999</v>
      </c>
      <c r="AB227" s="62" t="s">
        <v>68</v>
      </c>
      <c r="AC227" s="63" t="s">
        <v>69</v>
      </c>
    </row>
    <row r="228" spans="1:29" ht="55.5" hidden="1" customHeight="1" thickBot="1" x14ac:dyDescent="0.3">
      <c r="A228" s="349"/>
      <c r="B228" s="349"/>
      <c r="C228" s="351"/>
      <c r="D228" s="352"/>
      <c r="E228" s="353"/>
      <c r="F228" s="386"/>
      <c r="G228" s="386"/>
      <c r="H228" s="386"/>
      <c r="I228" s="193"/>
      <c r="J228" s="193"/>
      <c r="K228" s="109"/>
      <c r="L228" s="193"/>
      <c r="M228" s="208"/>
      <c r="N228" s="354"/>
      <c r="O228" s="392"/>
      <c r="P228" s="392"/>
      <c r="Q228" s="253" t="str">
        <f t="shared" si="64"/>
        <v>INEXEQUÍVEL</v>
      </c>
      <c r="R228" s="258"/>
      <c r="S228" s="267"/>
      <c r="T228" s="367"/>
      <c r="U228" s="367"/>
    </row>
    <row r="229" spans="1:29" ht="55.5" hidden="1" customHeight="1" thickBot="1" x14ac:dyDescent="0.3">
      <c r="A229" s="349"/>
      <c r="B229" s="349"/>
      <c r="C229" s="351"/>
      <c r="D229" s="352"/>
      <c r="E229" s="353"/>
      <c r="F229" s="144"/>
      <c r="G229" s="144"/>
      <c r="H229" s="144"/>
      <c r="I229" s="193"/>
      <c r="J229" s="193"/>
      <c r="K229" s="109"/>
      <c r="L229" s="193"/>
      <c r="M229" s="208"/>
      <c r="N229" s="354"/>
      <c r="O229" s="392"/>
      <c r="P229" s="392"/>
      <c r="Q229" s="253" t="str">
        <f t="shared" si="64"/>
        <v>INEXEQUÍVEL</v>
      </c>
      <c r="R229" s="254">
        <f>(M229-N223)/N223</f>
        <v>-1</v>
      </c>
      <c r="S229" s="265" t="s">
        <v>79</v>
      </c>
      <c r="T229" s="367"/>
      <c r="U229" s="367"/>
    </row>
    <row r="230" spans="1:29" s="20" customFormat="1" ht="21.75" customHeight="1" thickBot="1" x14ac:dyDescent="0.3">
      <c r="A230" s="387"/>
      <c r="B230" s="388"/>
      <c r="C230" s="388"/>
      <c r="D230" s="388"/>
      <c r="E230" s="388"/>
      <c r="F230" s="388"/>
      <c r="G230" s="388"/>
      <c r="H230" s="388"/>
      <c r="I230" s="388"/>
      <c r="J230" s="388"/>
      <c r="K230" s="388"/>
      <c r="L230" s="388"/>
      <c r="M230" s="388"/>
      <c r="N230" s="388"/>
      <c r="O230" s="388"/>
      <c r="P230" s="388"/>
      <c r="Q230" s="388"/>
      <c r="R230" s="388"/>
      <c r="S230" s="388"/>
      <c r="T230" s="388"/>
      <c r="U230" s="389"/>
      <c r="Y230" s="40"/>
    </row>
    <row r="231" spans="1:29" ht="81" customHeight="1" x14ac:dyDescent="0.25">
      <c r="A231" s="349">
        <v>22</v>
      </c>
      <c r="B231" s="349"/>
      <c r="C231" s="351" t="s">
        <v>109</v>
      </c>
      <c r="D231" s="352" t="s">
        <v>82</v>
      </c>
      <c r="E231" s="353">
        <v>2</v>
      </c>
      <c r="F231" s="384">
        <v>0.95</v>
      </c>
      <c r="G231" s="384">
        <v>0.95</v>
      </c>
      <c r="H231" s="384">
        <f>F231*G231</f>
        <v>0.90249999999999997</v>
      </c>
      <c r="I231" s="288" t="s">
        <v>84</v>
      </c>
      <c r="J231" s="219" t="s">
        <v>85</v>
      </c>
      <c r="K231" s="108" t="s">
        <v>56</v>
      </c>
      <c r="L231" s="194" t="s">
        <v>57</v>
      </c>
      <c r="M231" s="207">
        <f>246.66*H231</f>
        <v>222.61064999999999</v>
      </c>
      <c r="N231" s="354">
        <f>AVERAGE(M231:M235)</f>
        <v>887.4149450000001</v>
      </c>
      <c r="O231" s="392">
        <f>N231*1.25</f>
        <v>1109.2686812500001</v>
      </c>
      <c r="P231" s="392">
        <f>N231*0.75</f>
        <v>665.56120875000011</v>
      </c>
      <c r="Q231" s="253" t="str">
        <f>IF(M231&gt;O$231,"EXCESSIVAMENTE ELEVADO",IF(M231&lt;P$231,"INEXEQUÍVEL","VÁLIDO"))</f>
        <v>INEXEQUÍVEL</v>
      </c>
      <c r="R231" s="254">
        <f>M231/N$231</f>
        <v>0.25085294230648769</v>
      </c>
      <c r="S231" s="253" t="s">
        <v>142</v>
      </c>
      <c r="T231" s="367">
        <f>TRUNC(MEDIAN(M231:M233),2)</f>
        <v>543.95000000000005</v>
      </c>
      <c r="U231" s="367">
        <f>T231*E231</f>
        <v>1087.9000000000001</v>
      </c>
      <c r="W231" s="364" t="s">
        <v>59</v>
      </c>
      <c r="X231" s="365"/>
      <c r="Y231" s="365"/>
      <c r="Z231" s="365"/>
      <c r="AA231" s="366"/>
      <c r="AB231" s="376" t="s">
        <v>60</v>
      </c>
      <c r="AC231" s="377"/>
    </row>
    <row r="232" spans="1:29" ht="81" customHeight="1" x14ac:dyDescent="0.25">
      <c r="A232" s="349"/>
      <c r="B232" s="349"/>
      <c r="C232" s="351"/>
      <c r="D232" s="352"/>
      <c r="E232" s="353"/>
      <c r="F232" s="385"/>
      <c r="G232" s="385"/>
      <c r="H232" s="385"/>
      <c r="I232" s="288" t="s">
        <v>66</v>
      </c>
      <c r="J232" s="219" t="s">
        <v>55</v>
      </c>
      <c r="K232" s="108" t="s">
        <v>67</v>
      </c>
      <c r="L232" s="194" t="s">
        <v>72</v>
      </c>
      <c r="M232" s="200">
        <f>H231*602.72</f>
        <v>543.95479999999998</v>
      </c>
      <c r="N232" s="354"/>
      <c r="O232" s="392"/>
      <c r="P232" s="392"/>
      <c r="Q232" s="253" t="str">
        <f t="shared" ref="Q232:Q233" si="65">IF(M232&gt;O$231,"EXCESSIVAMENTE ELEVADO",IF(M232&lt;P$231,"INEXEQUÍVEL","VÁLIDO"))</f>
        <v>INEXEQUÍVEL</v>
      </c>
      <c r="R232" s="254">
        <f t="shared" ref="R232:R233" si="66">M232/N$231</f>
        <v>0.61296556144882131</v>
      </c>
      <c r="S232" s="253" t="s">
        <v>142</v>
      </c>
      <c r="T232" s="367"/>
      <c r="U232" s="367"/>
      <c r="W232" s="327"/>
      <c r="X232" s="328"/>
      <c r="Y232" s="328"/>
      <c r="Z232" s="328"/>
      <c r="AA232" s="329"/>
      <c r="AB232" s="330"/>
      <c r="AC232" s="331"/>
    </row>
    <row r="233" spans="1:29" ht="81" customHeight="1" x14ac:dyDescent="0.25">
      <c r="A233" s="349"/>
      <c r="B233" s="349"/>
      <c r="C233" s="351"/>
      <c r="D233" s="352"/>
      <c r="E233" s="353"/>
      <c r="F233" s="385"/>
      <c r="G233" s="385"/>
      <c r="H233" s="385"/>
      <c r="I233" s="288" t="s">
        <v>70</v>
      </c>
      <c r="J233" s="219" t="s">
        <v>55</v>
      </c>
      <c r="K233" s="108" t="s">
        <v>71</v>
      </c>
      <c r="L233" s="194" t="s">
        <v>72</v>
      </c>
      <c r="M233" s="200">
        <f>H231*664.11</f>
        <v>599.35927500000003</v>
      </c>
      <c r="N233" s="354"/>
      <c r="O233" s="392"/>
      <c r="P233" s="392"/>
      <c r="Q233" s="253" t="str">
        <f t="shared" si="65"/>
        <v>INEXEQUÍVEL</v>
      </c>
      <c r="R233" s="254">
        <f t="shared" si="66"/>
        <v>0.6753991223350424</v>
      </c>
      <c r="S233" s="253" t="s">
        <v>142</v>
      </c>
      <c r="T233" s="367"/>
      <c r="U233" s="367"/>
      <c r="W233" s="327"/>
      <c r="X233" s="328"/>
      <c r="Y233" s="328"/>
      <c r="Z233" s="328"/>
      <c r="AA233" s="329"/>
      <c r="AB233" s="330"/>
      <c r="AC233" s="331"/>
    </row>
    <row r="234" spans="1:29" ht="75" customHeight="1" x14ac:dyDescent="0.25">
      <c r="A234" s="349"/>
      <c r="B234" s="349"/>
      <c r="C234" s="351"/>
      <c r="D234" s="352"/>
      <c r="E234" s="353"/>
      <c r="F234" s="385"/>
      <c r="G234" s="385"/>
      <c r="H234" s="385"/>
      <c r="I234" s="193" t="s">
        <v>86</v>
      </c>
      <c r="J234" s="193" t="s">
        <v>74</v>
      </c>
      <c r="K234" s="108" t="s">
        <v>75</v>
      </c>
      <c r="L234" s="193" t="s">
        <v>72</v>
      </c>
      <c r="M234" s="208">
        <v>1535</v>
      </c>
      <c r="N234" s="354"/>
      <c r="O234" s="392"/>
      <c r="P234" s="392"/>
      <c r="Q234" s="253" t="str">
        <f t="shared" ref="Q234:Q235" si="67">IF(M234&gt;O$231,"EXCESSIVAMENTE ELEVADO",IF(M234&lt;P$231,"INEXEQUÍVEL","VÁLIDO"))</f>
        <v>EXCESSIVAMENTE ELEVADO</v>
      </c>
      <c r="R234" s="254">
        <f>(M234-$N$231)/$N$231</f>
        <v>0.72974323753359804</v>
      </c>
      <c r="S234" s="253" t="s">
        <v>146</v>
      </c>
      <c r="T234" s="367"/>
      <c r="U234" s="367"/>
      <c r="W234" s="51" t="s">
        <v>61</v>
      </c>
      <c r="X234" s="52" t="s">
        <v>62</v>
      </c>
      <c r="Y234" s="53" t="s">
        <v>100</v>
      </c>
      <c r="Z234" s="52" t="s">
        <v>64</v>
      </c>
      <c r="AA234" s="54" t="s">
        <v>65</v>
      </c>
      <c r="AB234" s="55">
        <v>0.25</v>
      </c>
      <c r="AC234" s="56">
        <v>0.75</v>
      </c>
    </row>
    <row r="235" spans="1:29" ht="77.25" customHeight="1" thickBot="1" x14ac:dyDescent="0.3">
      <c r="A235" s="349"/>
      <c r="B235" s="349"/>
      <c r="C235" s="351"/>
      <c r="D235" s="352"/>
      <c r="E235" s="353"/>
      <c r="F235" s="385"/>
      <c r="G235" s="385"/>
      <c r="H235" s="385"/>
      <c r="I235" s="193" t="s">
        <v>83</v>
      </c>
      <c r="J235" s="193" t="s">
        <v>74</v>
      </c>
      <c r="K235" s="109" t="s">
        <v>78</v>
      </c>
      <c r="L235" s="194" t="s">
        <v>72</v>
      </c>
      <c r="M235" s="208">
        <v>1536.15</v>
      </c>
      <c r="N235" s="354"/>
      <c r="O235" s="392"/>
      <c r="P235" s="392"/>
      <c r="Q235" s="253" t="str">
        <f t="shared" si="67"/>
        <v>EXCESSIVAMENTE ELEVADO</v>
      </c>
      <c r="R235" s="254">
        <f>(M235-$N$231)/$N$231</f>
        <v>0.73103913637605</v>
      </c>
      <c r="S235" s="253" t="s">
        <v>146</v>
      </c>
      <c r="T235" s="367"/>
      <c r="U235" s="367"/>
      <c r="W235" s="57">
        <f>AVERAGE(M231:M233)</f>
        <v>455.30824166666662</v>
      </c>
      <c r="X235" s="58">
        <f>_xlfn.STDEV.S(M231:M233)</f>
        <v>203.41715964516484</v>
      </c>
      <c r="Y235" s="59">
        <f>(X235/W235)*100</f>
        <v>44.67680156646221</v>
      </c>
      <c r="Z235" s="60" t="str">
        <f>IF(Y235&gt;25,"Mediana","Média")</f>
        <v>Mediana</v>
      </c>
      <c r="AA235" s="61">
        <f>MIN(M231:M235)</f>
        <v>222.61064999999999</v>
      </c>
      <c r="AB235" s="62" t="s">
        <v>68</v>
      </c>
      <c r="AC235" s="63" t="s">
        <v>69</v>
      </c>
    </row>
    <row r="236" spans="1:29" ht="55.5" hidden="1" customHeight="1" thickBot="1" x14ac:dyDescent="0.3">
      <c r="A236" s="349"/>
      <c r="B236" s="349"/>
      <c r="C236" s="351"/>
      <c r="D236" s="352"/>
      <c r="E236" s="353"/>
      <c r="F236" s="386"/>
      <c r="G236" s="386"/>
      <c r="H236" s="386"/>
      <c r="I236" s="193"/>
      <c r="J236" s="193"/>
      <c r="K236" s="109"/>
      <c r="L236" s="193"/>
      <c r="M236" s="208"/>
      <c r="N236" s="354"/>
      <c r="O236" s="392"/>
      <c r="P236" s="392"/>
      <c r="Q236" s="253" t="str">
        <f>IF(M236&gt;O$231,"EXCESSIVAMENTE ELEVADO",IF(M236&lt;P$231,"INEXEQUÍVEL","VÁLIDO"))</f>
        <v>INEXEQUÍVEL</v>
      </c>
      <c r="R236" s="254">
        <f>(M236-N231)/N231</f>
        <v>-1</v>
      </c>
      <c r="S236" s="265" t="s">
        <v>79</v>
      </c>
      <c r="T236" s="367"/>
      <c r="U236" s="367"/>
    </row>
    <row r="237" spans="1:29" s="20" customFormat="1" ht="21.75" customHeight="1" thickBot="1" x14ac:dyDescent="0.3">
      <c r="A237" s="387"/>
      <c r="B237" s="388"/>
      <c r="C237" s="388"/>
      <c r="D237" s="388"/>
      <c r="E237" s="388"/>
      <c r="F237" s="388"/>
      <c r="G237" s="388"/>
      <c r="H237" s="388"/>
      <c r="I237" s="388"/>
      <c r="J237" s="388"/>
      <c r="K237" s="388"/>
      <c r="L237" s="388"/>
      <c r="M237" s="388"/>
      <c r="N237" s="388"/>
      <c r="O237" s="388"/>
      <c r="P237" s="388"/>
      <c r="Q237" s="388"/>
      <c r="R237" s="388"/>
      <c r="S237" s="388"/>
      <c r="T237" s="388"/>
      <c r="U237" s="389"/>
      <c r="Y237" s="40"/>
    </row>
    <row r="238" spans="1:29" ht="77.25" customHeight="1" x14ac:dyDescent="0.25">
      <c r="A238" s="349">
        <v>23</v>
      </c>
      <c r="B238" s="349"/>
      <c r="C238" s="351" t="s">
        <v>110</v>
      </c>
      <c r="D238" s="352" t="s">
        <v>82</v>
      </c>
      <c r="E238" s="353">
        <v>3</v>
      </c>
      <c r="F238" s="384">
        <v>1.8</v>
      </c>
      <c r="G238" s="384">
        <v>0.95</v>
      </c>
      <c r="H238" s="379">
        <f>F238*G238</f>
        <v>1.71</v>
      </c>
      <c r="I238" s="288" t="s">
        <v>84</v>
      </c>
      <c r="J238" s="219" t="s">
        <v>85</v>
      </c>
      <c r="K238" s="108" t="s">
        <v>56</v>
      </c>
      <c r="L238" s="194" t="s">
        <v>57</v>
      </c>
      <c r="M238" s="207">
        <f>246.66*H238</f>
        <v>421.78859999999997</v>
      </c>
      <c r="N238" s="354">
        <f>AVERAGE(M238:M242)</f>
        <v>1713.0115799999999</v>
      </c>
      <c r="O238" s="392">
        <f>N238*1.25</f>
        <v>2141.2644749999999</v>
      </c>
      <c r="P238" s="392">
        <f>N238*0.75</f>
        <v>1284.7586849999998</v>
      </c>
      <c r="Q238" s="253" t="str">
        <f>IF(M238&gt;O$238,"EXCESSIVAMENTE ELEVADO",IF(M238&lt;P$238,"INEXEQUÍVEL","VÁLIDO"))</f>
        <v>INEXEQUÍVEL</v>
      </c>
      <c r="R238" s="254">
        <f>M238/N$238</f>
        <v>0.24622635650834304</v>
      </c>
      <c r="S238" s="253" t="s">
        <v>142</v>
      </c>
      <c r="T238" s="367">
        <f>TRUNC(MEDIAN(M238:M240),2)</f>
        <v>1030.6500000000001</v>
      </c>
      <c r="U238" s="367">
        <f>T238*E238</f>
        <v>3091.9500000000003</v>
      </c>
      <c r="W238" s="364" t="s">
        <v>59</v>
      </c>
      <c r="X238" s="365"/>
      <c r="Y238" s="365"/>
      <c r="Z238" s="365"/>
      <c r="AA238" s="366"/>
      <c r="AB238" s="376" t="s">
        <v>60</v>
      </c>
      <c r="AC238" s="377"/>
    </row>
    <row r="239" spans="1:29" ht="77.25" customHeight="1" x14ac:dyDescent="0.25">
      <c r="A239" s="349"/>
      <c r="B239" s="349"/>
      <c r="C239" s="351"/>
      <c r="D239" s="352"/>
      <c r="E239" s="353"/>
      <c r="F239" s="385"/>
      <c r="G239" s="385"/>
      <c r="H239" s="380"/>
      <c r="I239" s="288" t="s">
        <v>66</v>
      </c>
      <c r="J239" s="219" t="s">
        <v>55</v>
      </c>
      <c r="K239" s="108" t="s">
        <v>67</v>
      </c>
      <c r="L239" s="194" t="s">
        <v>72</v>
      </c>
      <c r="M239" s="200">
        <f>H238*602.72</f>
        <v>1030.6512</v>
      </c>
      <c r="N239" s="354"/>
      <c r="O239" s="392"/>
      <c r="P239" s="392"/>
      <c r="Q239" s="253" t="str">
        <f t="shared" ref="Q239:Q240" si="68">IF(M239&gt;O$238,"EXCESSIVAMENTE ELEVADO",IF(M239&lt;P$238,"INEXEQUÍVEL","VÁLIDO"))</f>
        <v>INEXEQUÍVEL</v>
      </c>
      <c r="R239" s="254">
        <f t="shared" ref="R239:R240" si="69">M239/N$238</f>
        <v>0.60166038106992836</v>
      </c>
      <c r="S239" s="253" t="s">
        <v>142</v>
      </c>
      <c r="T239" s="367"/>
      <c r="U239" s="367"/>
      <c r="W239" s="327"/>
      <c r="X239" s="328"/>
      <c r="Y239" s="328"/>
      <c r="Z239" s="328"/>
      <c r="AA239" s="329"/>
      <c r="AB239" s="330"/>
      <c r="AC239" s="331"/>
    </row>
    <row r="240" spans="1:29" ht="77.25" customHeight="1" x14ac:dyDescent="0.25">
      <c r="A240" s="349"/>
      <c r="B240" s="349"/>
      <c r="C240" s="351"/>
      <c r="D240" s="352"/>
      <c r="E240" s="353"/>
      <c r="F240" s="385"/>
      <c r="G240" s="385"/>
      <c r="H240" s="380"/>
      <c r="I240" s="288" t="s">
        <v>70</v>
      </c>
      <c r="J240" s="219" t="s">
        <v>55</v>
      </c>
      <c r="K240" s="108" t="s">
        <v>71</v>
      </c>
      <c r="L240" s="194" t="s">
        <v>72</v>
      </c>
      <c r="M240" s="200">
        <f>H238*664.11</f>
        <v>1135.6280999999999</v>
      </c>
      <c r="N240" s="354"/>
      <c r="O240" s="392"/>
      <c r="P240" s="392"/>
      <c r="Q240" s="253" t="str">
        <f t="shared" si="68"/>
        <v>INEXEQUÍVEL</v>
      </c>
      <c r="R240" s="254">
        <f t="shared" si="69"/>
        <v>0.66294245366397353</v>
      </c>
      <c r="S240" s="253" t="s">
        <v>142</v>
      </c>
      <c r="T240" s="367"/>
      <c r="U240" s="367"/>
      <c r="W240" s="327"/>
      <c r="X240" s="328"/>
      <c r="Y240" s="328"/>
      <c r="Z240" s="328"/>
      <c r="AA240" s="329"/>
      <c r="AB240" s="330"/>
      <c r="AC240" s="331"/>
    </row>
    <row r="241" spans="1:29" ht="70.5" customHeight="1" x14ac:dyDescent="0.25">
      <c r="A241" s="349"/>
      <c r="B241" s="349"/>
      <c r="C241" s="351"/>
      <c r="D241" s="352"/>
      <c r="E241" s="353"/>
      <c r="F241" s="385"/>
      <c r="G241" s="385"/>
      <c r="H241" s="380"/>
      <c r="I241" s="193" t="s">
        <v>111</v>
      </c>
      <c r="J241" s="193" t="s">
        <v>74</v>
      </c>
      <c r="K241" s="109" t="s">
        <v>78</v>
      </c>
      <c r="L241" s="194" t="s">
        <v>72</v>
      </c>
      <c r="M241" s="208">
        <v>2763.99</v>
      </c>
      <c r="N241" s="354"/>
      <c r="O241" s="392"/>
      <c r="P241" s="392"/>
      <c r="Q241" s="253" t="str">
        <f t="shared" ref="Q241:Q246" si="70">IF(M241&gt;O$238,"EXCESSIVAMENTE ELEVADO",IF(M241&lt;P$238,"INEXEQUÍVEL","VÁLIDO"))</f>
        <v>EXCESSIVAMENTE ELEVADO</v>
      </c>
      <c r="R241" s="254">
        <f>(M241-$N$238)/$N$238</f>
        <v>0.61352674568609744</v>
      </c>
      <c r="S241" s="253" t="s">
        <v>146</v>
      </c>
      <c r="T241" s="367"/>
      <c r="U241" s="367"/>
      <c r="W241" s="51" t="s">
        <v>61</v>
      </c>
      <c r="X241" s="52" t="s">
        <v>62</v>
      </c>
      <c r="Y241" s="53" t="s">
        <v>100</v>
      </c>
      <c r="Z241" s="52" t="s">
        <v>64</v>
      </c>
      <c r="AA241" s="54" t="s">
        <v>65</v>
      </c>
      <c r="AB241" s="55">
        <v>0.25</v>
      </c>
      <c r="AC241" s="56">
        <v>0.75</v>
      </c>
    </row>
    <row r="242" spans="1:29" ht="72.75" customHeight="1" thickBot="1" x14ac:dyDescent="0.3">
      <c r="A242" s="349"/>
      <c r="B242" s="349"/>
      <c r="C242" s="351"/>
      <c r="D242" s="352"/>
      <c r="E242" s="353"/>
      <c r="F242" s="385"/>
      <c r="G242" s="385"/>
      <c r="H242" s="380"/>
      <c r="I242" s="193" t="s">
        <v>112</v>
      </c>
      <c r="J242" s="193" t="s">
        <v>74</v>
      </c>
      <c r="K242" s="108" t="s">
        <v>75</v>
      </c>
      <c r="L242" s="193" t="s">
        <v>72</v>
      </c>
      <c r="M242" s="208">
        <v>3213</v>
      </c>
      <c r="N242" s="354"/>
      <c r="O242" s="392"/>
      <c r="P242" s="392"/>
      <c r="Q242" s="253" t="str">
        <f t="shared" si="70"/>
        <v>EXCESSIVAMENTE ELEVADO</v>
      </c>
      <c r="R242" s="254">
        <f>(M242-$N$238)/$N$238</f>
        <v>0.87564406307165787</v>
      </c>
      <c r="S242" s="253" t="s">
        <v>146</v>
      </c>
      <c r="T242" s="367"/>
      <c r="U242" s="367"/>
      <c r="W242" s="57">
        <f>AVERAGE(M238:M240)</f>
        <v>862.6893</v>
      </c>
      <c r="X242" s="58">
        <f>_xlfn.STDEV.S(M238:M240)</f>
        <v>385.42198669610178</v>
      </c>
      <c r="Y242" s="59">
        <f>(X242/W242)*100</f>
        <v>44.676801566462196</v>
      </c>
      <c r="Z242" s="60" t="str">
        <f>IF(Y242&gt;25,"Mediana","Média")</f>
        <v>Mediana</v>
      </c>
      <c r="AA242" s="61">
        <f>MIN(M238:M242)</f>
        <v>421.78859999999997</v>
      </c>
      <c r="AB242" s="62" t="s">
        <v>68</v>
      </c>
      <c r="AC242" s="63" t="s">
        <v>69</v>
      </c>
    </row>
    <row r="243" spans="1:29" ht="55.5" hidden="1" customHeight="1" thickBot="1" x14ac:dyDescent="0.3">
      <c r="A243" s="349"/>
      <c r="B243" s="349"/>
      <c r="C243" s="351"/>
      <c r="D243" s="352"/>
      <c r="E243" s="353"/>
      <c r="F243" s="386"/>
      <c r="G243" s="386"/>
      <c r="H243" s="381"/>
      <c r="I243" s="193"/>
      <c r="J243" s="151"/>
      <c r="K243" s="109"/>
      <c r="L243" s="194"/>
      <c r="M243" s="208"/>
      <c r="N243" s="354"/>
      <c r="O243" s="392"/>
      <c r="P243" s="392"/>
      <c r="Q243" s="253" t="str">
        <f>IF(M243&gt;O$238,"EXCESSIVAMENTE ELEVADO",IF(M243&lt;P$238,"INEXEQUÍVEL","VÁLIDO"))</f>
        <v>INEXEQUÍVEL</v>
      </c>
      <c r="R243" s="258"/>
      <c r="S243" s="267"/>
      <c r="T243" s="367"/>
      <c r="U243" s="367"/>
    </row>
    <row r="244" spans="1:29" ht="54.75" hidden="1" customHeight="1" thickBot="1" x14ac:dyDescent="0.3">
      <c r="A244" s="349"/>
      <c r="B244" s="349"/>
      <c r="C244" s="351"/>
      <c r="D244" s="352"/>
      <c r="E244" s="353"/>
      <c r="F244" s="144"/>
      <c r="G244" s="144"/>
      <c r="H244" s="144"/>
      <c r="I244" s="281"/>
      <c r="J244" s="193"/>
      <c r="K244" s="109"/>
      <c r="L244" s="193"/>
      <c r="M244" s="208"/>
      <c r="N244" s="354"/>
      <c r="O244" s="392"/>
      <c r="P244" s="392"/>
      <c r="Q244" s="253" t="str">
        <f t="shared" si="70"/>
        <v>INEXEQUÍVEL</v>
      </c>
      <c r="R244" s="258"/>
      <c r="S244" s="267"/>
      <c r="T244" s="367"/>
      <c r="U244" s="367"/>
    </row>
    <row r="245" spans="1:29" ht="43.9" hidden="1" customHeight="1" thickBot="1" x14ac:dyDescent="0.3">
      <c r="A245" s="349"/>
      <c r="B245" s="349"/>
      <c r="C245" s="351"/>
      <c r="D245" s="352"/>
      <c r="E245" s="353"/>
      <c r="F245" s="144"/>
      <c r="G245" s="144"/>
      <c r="H245" s="144"/>
      <c r="I245" s="282"/>
      <c r="J245" s="193"/>
      <c r="K245" s="109"/>
      <c r="L245" s="193"/>
      <c r="M245" s="208"/>
      <c r="N245" s="354"/>
      <c r="O245" s="392"/>
      <c r="P245" s="392"/>
      <c r="Q245" s="253" t="str">
        <f t="shared" si="70"/>
        <v>INEXEQUÍVEL</v>
      </c>
      <c r="R245" s="143"/>
      <c r="S245" s="259"/>
      <c r="T245" s="367"/>
      <c r="U245" s="367"/>
      <c r="W245" s="391"/>
      <c r="X245" s="391"/>
      <c r="Y245" s="391"/>
      <c r="Z245" s="391"/>
      <c r="AA245" s="391"/>
      <c r="AB245" s="390"/>
      <c r="AC245" s="390"/>
    </row>
    <row r="246" spans="1:29" ht="69" hidden="1" customHeight="1" thickBot="1" x14ac:dyDescent="0.3">
      <c r="A246" s="349"/>
      <c r="B246" s="349"/>
      <c r="C246" s="351"/>
      <c r="D246" s="352"/>
      <c r="E246" s="353"/>
      <c r="F246" s="144"/>
      <c r="G246" s="144"/>
      <c r="H246" s="144"/>
      <c r="I246" s="193"/>
      <c r="J246" s="193"/>
      <c r="K246" s="109"/>
      <c r="L246" s="193"/>
      <c r="M246" s="208"/>
      <c r="N246" s="354"/>
      <c r="O246" s="392"/>
      <c r="P246" s="392"/>
      <c r="Q246" s="253" t="str">
        <f t="shared" si="70"/>
        <v>INEXEQUÍVEL</v>
      </c>
      <c r="R246" s="143"/>
      <c r="S246" s="259"/>
      <c r="T246" s="367"/>
      <c r="U246" s="367"/>
      <c r="W246" s="118"/>
      <c r="X246" s="118"/>
      <c r="Y246" s="119"/>
      <c r="Z246" s="118"/>
      <c r="AA246" s="118"/>
      <c r="AB246" s="120"/>
      <c r="AC246" s="121"/>
    </row>
    <row r="247" spans="1:29" ht="73.5" hidden="1" customHeight="1" thickBot="1" x14ac:dyDescent="0.3">
      <c r="A247" s="349"/>
      <c r="B247" s="349"/>
      <c r="C247" s="351"/>
      <c r="D247" s="352"/>
      <c r="E247" s="353"/>
      <c r="F247" s="144"/>
      <c r="G247" s="144"/>
      <c r="H247" s="144"/>
      <c r="I247" s="193"/>
      <c r="J247" s="193"/>
      <c r="K247" s="109"/>
      <c r="L247" s="193"/>
      <c r="M247" s="208"/>
      <c r="N247" s="354"/>
      <c r="O247" s="392"/>
      <c r="P247" s="392"/>
      <c r="Q247" s="253" t="str">
        <f>IF(M247&gt;O$238,"EXCESSIVAMENTE ELEVADO",IF(M247&lt;P$238,"INEXEQUÍVEL","VÁLIDO"))</f>
        <v>INEXEQUÍVEL</v>
      </c>
      <c r="R247" s="145">
        <f>(M247-N238)/N238</f>
        <v>-1</v>
      </c>
      <c r="S247" s="265" t="s">
        <v>79</v>
      </c>
      <c r="T247" s="367"/>
      <c r="U247" s="367"/>
      <c r="W247" s="123"/>
      <c r="X247" s="124"/>
      <c r="Y247" s="125"/>
      <c r="Z247" s="126"/>
      <c r="AA247" s="123"/>
      <c r="AB247" s="127"/>
      <c r="AC247" s="128"/>
    </row>
    <row r="248" spans="1:29" s="20" customFormat="1" ht="21.75" customHeight="1" thickBot="1" x14ac:dyDescent="0.3">
      <c r="A248" s="387"/>
      <c r="B248" s="388"/>
      <c r="C248" s="388"/>
      <c r="D248" s="388"/>
      <c r="E248" s="388"/>
      <c r="F248" s="388"/>
      <c r="G248" s="388"/>
      <c r="H248" s="388"/>
      <c r="I248" s="388"/>
      <c r="J248" s="388"/>
      <c r="K248" s="388"/>
      <c r="L248" s="388"/>
      <c r="M248" s="388"/>
      <c r="N248" s="388"/>
      <c r="O248" s="388"/>
      <c r="P248" s="388"/>
      <c r="Q248" s="388"/>
      <c r="R248" s="388"/>
      <c r="S248" s="388"/>
      <c r="T248" s="388"/>
      <c r="U248" s="389"/>
      <c r="Y248" s="40"/>
    </row>
    <row r="249" spans="1:29" ht="75.75" customHeight="1" x14ac:dyDescent="0.25">
      <c r="A249" s="349">
        <v>24</v>
      </c>
      <c r="B249" s="349"/>
      <c r="C249" s="393" t="s">
        <v>113</v>
      </c>
      <c r="D249" s="352" t="s">
        <v>82</v>
      </c>
      <c r="E249" s="353">
        <v>2</v>
      </c>
      <c r="F249" s="384">
        <v>2.29</v>
      </c>
      <c r="G249" s="384">
        <v>0.95</v>
      </c>
      <c r="H249" s="384">
        <f>F249*G249</f>
        <v>2.1755</v>
      </c>
      <c r="I249" s="288" t="s">
        <v>84</v>
      </c>
      <c r="J249" s="219" t="s">
        <v>85</v>
      </c>
      <c r="K249" s="108" t="s">
        <v>56</v>
      </c>
      <c r="L249" s="194" t="s">
        <v>57</v>
      </c>
      <c r="M249" s="207">
        <f>246.66*H249</f>
        <v>536.60883000000001</v>
      </c>
      <c r="N249" s="354">
        <f>AVERAGE(M249:M253)</f>
        <v>2178.9314989999998</v>
      </c>
      <c r="O249" s="392">
        <f>N249*1.25</f>
        <v>2723.6643737499999</v>
      </c>
      <c r="P249" s="392">
        <f>N249*0.75</f>
        <v>1634.1986242499997</v>
      </c>
      <c r="Q249" s="253" t="str">
        <f>IF(M249&gt;O$249,"EXCESSIVAMENTE ELEVADO",IF(M249&lt;P$249,"INEXEQUÍVEL","VÁLIDO"))</f>
        <v>INEXEQUÍVEL</v>
      </c>
      <c r="R249" s="254">
        <f>M249/N$249</f>
        <v>0.24627154651088004</v>
      </c>
      <c r="S249" s="253" t="s">
        <v>142</v>
      </c>
      <c r="T249" s="367">
        <f>TRUNC(MEDIAN(M249:M251),2)</f>
        <v>1311.21</v>
      </c>
      <c r="U249" s="367">
        <f>T249*E249</f>
        <v>2622.42</v>
      </c>
      <c r="W249" s="364" t="s">
        <v>59</v>
      </c>
      <c r="X249" s="365"/>
      <c r="Y249" s="365"/>
      <c r="Z249" s="365"/>
      <c r="AA249" s="366"/>
      <c r="AB249" s="376" t="s">
        <v>60</v>
      </c>
      <c r="AC249" s="377"/>
    </row>
    <row r="250" spans="1:29" ht="75.75" customHeight="1" x14ac:dyDescent="0.25">
      <c r="A250" s="349"/>
      <c r="B250" s="349"/>
      <c r="C250" s="394"/>
      <c r="D250" s="352"/>
      <c r="E250" s="353"/>
      <c r="F250" s="385"/>
      <c r="G250" s="385"/>
      <c r="H250" s="385"/>
      <c r="I250" s="288" t="s">
        <v>66</v>
      </c>
      <c r="J250" s="219" t="s">
        <v>55</v>
      </c>
      <c r="K250" s="108" t="s">
        <v>67</v>
      </c>
      <c r="L250" s="194" t="s">
        <v>72</v>
      </c>
      <c r="M250" s="335">
        <f>H249*602.72</f>
        <v>1311.2173600000001</v>
      </c>
      <c r="N250" s="354"/>
      <c r="O250" s="392"/>
      <c r="P250" s="392"/>
      <c r="Q250" s="253" t="str">
        <f t="shared" ref="Q250:Q253" si="71">IF(M250&gt;O$249,"EXCESSIVAMENTE ELEVADO",IF(M250&lt;P$249,"INEXEQUÍVEL","VÁLIDO"))</f>
        <v>INEXEQUÍVEL</v>
      </c>
      <c r="R250" s="254">
        <f t="shared" ref="R250:R251" si="72">M250/N$249</f>
        <v>0.60177080399350369</v>
      </c>
      <c r="S250" s="253" t="s">
        <v>142</v>
      </c>
      <c r="T250" s="367"/>
      <c r="U250" s="367"/>
      <c r="W250" s="327"/>
      <c r="X250" s="328"/>
      <c r="Y250" s="328"/>
      <c r="Z250" s="328"/>
      <c r="AA250" s="329"/>
      <c r="AB250" s="330"/>
      <c r="AC250" s="331"/>
    </row>
    <row r="251" spans="1:29" ht="75.75" customHeight="1" x14ac:dyDescent="0.25">
      <c r="A251" s="349"/>
      <c r="B251" s="349"/>
      <c r="C251" s="394"/>
      <c r="D251" s="352"/>
      <c r="E251" s="353"/>
      <c r="F251" s="385"/>
      <c r="G251" s="385"/>
      <c r="H251" s="385"/>
      <c r="I251" s="336" t="s">
        <v>70</v>
      </c>
      <c r="J251" s="219" t="s">
        <v>55</v>
      </c>
      <c r="K251" s="109" t="s">
        <v>71</v>
      </c>
      <c r="L251" s="193" t="s">
        <v>72</v>
      </c>
      <c r="M251" s="208">
        <f>H249*664.11</f>
        <v>1444.771305</v>
      </c>
      <c r="N251" s="354"/>
      <c r="O251" s="392"/>
      <c r="P251" s="392"/>
      <c r="Q251" s="253" t="str">
        <f t="shared" si="71"/>
        <v>INEXEQUÍVEL</v>
      </c>
      <c r="R251" s="254">
        <f t="shared" si="72"/>
        <v>0.66306412370607526</v>
      </c>
      <c r="S251" s="253" t="s">
        <v>142</v>
      </c>
      <c r="T251" s="367"/>
      <c r="U251" s="367"/>
      <c r="W251" s="327"/>
      <c r="X251" s="328"/>
      <c r="Y251" s="328"/>
      <c r="Z251" s="328"/>
      <c r="AA251" s="329"/>
      <c r="AB251" s="330"/>
      <c r="AC251" s="331"/>
    </row>
    <row r="252" spans="1:29" ht="75.75" customHeight="1" x14ac:dyDescent="0.25">
      <c r="A252" s="349"/>
      <c r="B252" s="349"/>
      <c r="C252" s="394"/>
      <c r="D252" s="352"/>
      <c r="E252" s="353"/>
      <c r="F252" s="385"/>
      <c r="G252" s="385"/>
      <c r="H252" s="385"/>
      <c r="I252" s="193" t="s">
        <v>77</v>
      </c>
      <c r="J252" s="193" t="s">
        <v>111</v>
      </c>
      <c r="K252" s="109" t="s">
        <v>78</v>
      </c>
      <c r="L252" s="194" t="s">
        <v>72</v>
      </c>
      <c r="M252" s="208">
        <v>3516.41</v>
      </c>
      <c r="N252" s="354"/>
      <c r="O252" s="392"/>
      <c r="P252" s="392"/>
      <c r="Q252" s="253" t="str">
        <f t="shared" si="71"/>
        <v>EXCESSIVAMENTE ELEVADO</v>
      </c>
      <c r="R252" s="254">
        <f>(M252-$N$249)/$N$249</f>
        <v>0.61382310623983516</v>
      </c>
      <c r="S252" s="253" t="s">
        <v>146</v>
      </c>
      <c r="T252" s="367"/>
      <c r="U252" s="367"/>
      <c r="W252" s="51" t="s">
        <v>61</v>
      </c>
      <c r="X252" s="52" t="s">
        <v>62</v>
      </c>
      <c r="Y252" s="53" t="s">
        <v>100</v>
      </c>
      <c r="Z252" s="52" t="s">
        <v>64</v>
      </c>
      <c r="AA252" s="54" t="s">
        <v>65</v>
      </c>
      <c r="AB252" s="55">
        <v>0.25</v>
      </c>
      <c r="AC252" s="56">
        <v>0.75</v>
      </c>
    </row>
    <row r="253" spans="1:29" ht="78" customHeight="1" thickBot="1" x14ac:dyDescent="0.3">
      <c r="A253" s="349"/>
      <c r="B253" s="349"/>
      <c r="C253" s="394"/>
      <c r="D253" s="352"/>
      <c r="E253" s="353"/>
      <c r="F253" s="385"/>
      <c r="G253" s="385"/>
      <c r="H253" s="385"/>
      <c r="I253" s="193" t="s">
        <v>112</v>
      </c>
      <c r="J253" s="193" t="s">
        <v>74</v>
      </c>
      <c r="K253" s="108" t="s">
        <v>75</v>
      </c>
      <c r="L253" s="193" t="s">
        <v>72</v>
      </c>
      <c r="M253" s="208">
        <v>4085.65</v>
      </c>
      <c r="N253" s="354"/>
      <c r="O253" s="392"/>
      <c r="P253" s="392"/>
      <c r="Q253" s="253" t="str">
        <f t="shared" si="71"/>
        <v>EXCESSIVAMENTE ELEVADO</v>
      </c>
      <c r="R253" s="254">
        <f>(M253-$N$249)/$N$249</f>
        <v>0.87507041954970632</v>
      </c>
      <c r="S253" s="253" t="s">
        <v>146</v>
      </c>
      <c r="T253" s="367"/>
      <c r="U253" s="367"/>
      <c r="W253" s="57">
        <f>AVERAGE(M249:M251)</f>
        <v>1097.5324983333333</v>
      </c>
      <c r="X253" s="58">
        <f>_xlfn.STDEV.S(M249:M251)</f>
        <v>490.34241640781846</v>
      </c>
      <c r="Y253" s="59">
        <f>(X253/W253)*100</f>
        <v>44.67680156646221</v>
      </c>
      <c r="Z253" s="60" t="str">
        <f>IF(Y253&gt;25,"Mediana","Média")</f>
        <v>Mediana</v>
      </c>
      <c r="AA253" s="61">
        <f>MIN(M249:M253)</f>
        <v>536.60883000000001</v>
      </c>
      <c r="AB253" s="62" t="s">
        <v>68</v>
      </c>
      <c r="AC253" s="63" t="s">
        <v>69</v>
      </c>
    </row>
    <row r="254" spans="1:29" ht="55.5" hidden="1" customHeight="1" thickBot="1" x14ac:dyDescent="0.3">
      <c r="A254" s="349"/>
      <c r="B254" s="349"/>
      <c r="C254" s="395"/>
      <c r="D254" s="352"/>
      <c r="E254" s="353"/>
      <c r="F254" s="386"/>
      <c r="G254" s="386"/>
      <c r="H254" s="386"/>
      <c r="I254" s="193"/>
      <c r="J254" s="193"/>
      <c r="K254" s="108"/>
      <c r="L254" s="193"/>
      <c r="M254" s="208"/>
      <c r="N254" s="354"/>
      <c r="O254" s="392"/>
      <c r="P254" s="392"/>
      <c r="Q254" s="253" t="str">
        <f>IF(M254&gt;O$249,"EXCESSIVAMENTE ELEVADO",IF(M254&lt;P$249,"INEXEQUÍVEL","VÁLIDO"))</f>
        <v>INEXEQUÍVEL</v>
      </c>
      <c r="R254" s="258"/>
      <c r="S254" s="267"/>
      <c r="T254" s="367"/>
      <c r="U254" s="367"/>
    </row>
    <row r="255" spans="1:29" s="20" customFormat="1" ht="21.75" customHeight="1" thickBot="1" x14ac:dyDescent="0.3">
      <c r="A255" s="387"/>
      <c r="B255" s="388"/>
      <c r="C255" s="388"/>
      <c r="D255" s="388"/>
      <c r="E255" s="388"/>
      <c r="F255" s="388"/>
      <c r="G255" s="388"/>
      <c r="H255" s="388"/>
      <c r="I255" s="388"/>
      <c r="J255" s="388"/>
      <c r="K255" s="388"/>
      <c r="L255" s="388"/>
      <c r="M255" s="388"/>
      <c r="N255" s="388"/>
      <c r="O255" s="388"/>
      <c r="P255" s="388"/>
      <c r="Q255" s="388"/>
      <c r="R255" s="388"/>
      <c r="S255" s="388"/>
      <c r="T255" s="388"/>
      <c r="U255" s="389"/>
      <c r="Y255" s="40"/>
    </row>
    <row r="256" spans="1:29" ht="87" customHeight="1" x14ac:dyDescent="0.25">
      <c r="A256" s="349">
        <v>25</v>
      </c>
      <c r="B256" s="349"/>
      <c r="C256" s="351" t="s">
        <v>113</v>
      </c>
      <c r="D256" s="352" t="s">
        <v>82</v>
      </c>
      <c r="E256" s="353">
        <v>7</v>
      </c>
      <c r="F256" s="384">
        <v>0.95</v>
      </c>
      <c r="G256" s="384">
        <v>0.95</v>
      </c>
      <c r="H256" s="384">
        <f>F256*G256</f>
        <v>0.90249999999999997</v>
      </c>
      <c r="I256" s="288" t="s">
        <v>84</v>
      </c>
      <c r="J256" s="219" t="s">
        <v>85</v>
      </c>
      <c r="K256" s="108" t="s">
        <v>56</v>
      </c>
      <c r="L256" s="194" t="s">
        <v>57</v>
      </c>
      <c r="M256" s="207">
        <f>246.66*H256</f>
        <v>222.61064999999999</v>
      </c>
      <c r="N256" s="354">
        <f>AVERAGE(M256:M260)</f>
        <v>871.93894499999988</v>
      </c>
      <c r="O256" s="392">
        <f>N256*1.25</f>
        <v>1089.9236812499998</v>
      </c>
      <c r="P256" s="392">
        <f>N256*0.75</f>
        <v>653.95420874999991</v>
      </c>
      <c r="Q256" s="253" t="str">
        <f>IF(M256&gt;O$256,"EXCESSIVAMENTE ELEVADO",IF(M256&lt;P$256,"INEXEQUÍVEL","VÁLIDO"))</f>
        <v>INEXEQUÍVEL</v>
      </c>
      <c r="R256" s="254">
        <f>M256/N$256</f>
        <v>0.25530531842456011</v>
      </c>
      <c r="S256" s="253" t="s">
        <v>142</v>
      </c>
      <c r="T256" s="367">
        <f>TRUNC(MEDIAN(M256:M260),2)</f>
        <v>599.35</v>
      </c>
      <c r="U256" s="367">
        <f>T256*E256</f>
        <v>4195.45</v>
      </c>
      <c r="W256" s="364" t="s">
        <v>59</v>
      </c>
      <c r="X256" s="365"/>
      <c r="Y256" s="365"/>
      <c r="Z256" s="365"/>
      <c r="AA256" s="366"/>
      <c r="AB256" s="376" t="s">
        <v>60</v>
      </c>
      <c r="AC256" s="377"/>
    </row>
    <row r="257" spans="1:29" ht="87" customHeight="1" x14ac:dyDescent="0.25">
      <c r="A257" s="349"/>
      <c r="B257" s="349"/>
      <c r="C257" s="351"/>
      <c r="D257" s="352"/>
      <c r="E257" s="353"/>
      <c r="F257" s="385"/>
      <c r="G257" s="385"/>
      <c r="H257" s="385"/>
      <c r="I257" s="288" t="s">
        <v>66</v>
      </c>
      <c r="J257" s="219" t="s">
        <v>55</v>
      </c>
      <c r="K257" s="108" t="s">
        <v>67</v>
      </c>
      <c r="L257" s="194" t="s">
        <v>72</v>
      </c>
      <c r="M257" s="200">
        <f>H256*602.72</f>
        <v>543.95479999999998</v>
      </c>
      <c r="N257" s="354"/>
      <c r="O257" s="392"/>
      <c r="P257" s="392"/>
      <c r="Q257" s="253" t="str">
        <f t="shared" ref="Q257:Q260" si="73">IF(M257&gt;O$256,"EXCESSIVAMENTE ELEVADO",IF(M257&lt;P$256,"INEXEQUÍVEL","VÁLIDO"))</f>
        <v>INEXEQUÍVEL</v>
      </c>
      <c r="R257" s="254">
        <f t="shared" ref="R257:R258" si="74">M257/N$256</f>
        <v>0.62384505603199092</v>
      </c>
      <c r="S257" s="253" t="s">
        <v>142</v>
      </c>
      <c r="T257" s="367"/>
      <c r="U257" s="367"/>
      <c r="W257" s="327"/>
      <c r="X257" s="328"/>
      <c r="Y257" s="328"/>
      <c r="Z257" s="328"/>
      <c r="AA257" s="329"/>
      <c r="AB257" s="330"/>
      <c r="AC257" s="331"/>
    </row>
    <row r="258" spans="1:29" ht="87" customHeight="1" x14ac:dyDescent="0.25">
      <c r="A258" s="349"/>
      <c r="B258" s="349"/>
      <c r="C258" s="351"/>
      <c r="D258" s="352"/>
      <c r="E258" s="353"/>
      <c r="F258" s="385"/>
      <c r="G258" s="385"/>
      <c r="H258" s="385"/>
      <c r="I258" s="288" t="s">
        <v>70</v>
      </c>
      <c r="J258" s="219" t="s">
        <v>55</v>
      </c>
      <c r="K258" s="108" t="s">
        <v>71</v>
      </c>
      <c r="L258" s="194" t="s">
        <v>72</v>
      </c>
      <c r="M258" s="200">
        <f>H256*664.11</f>
        <v>599.35927500000003</v>
      </c>
      <c r="N258" s="354"/>
      <c r="O258" s="392"/>
      <c r="P258" s="392"/>
      <c r="Q258" s="253" t="str">
        <f t="shared" si="73"/>
        <v>INEXEQUÍVEL</v>
      </c>
      <c r="R258" s="254">
        <f t="shared" si="74"/>
        <v>0.68738674701587055</v>
      </c>
      <c r="S258" s="253" t="s">
        <v>142</v>
      </c>
      <c r="T258" s="367"/>
      <c r="U258" s="367"/>
      <c r="W258" s="327"/>
      <c r="X258" s="328"/>
      <c r="Y258" s="328"/>
      <c r="Z258" s="328"/>
      <c r="AA258" s="329"/>
      <c r="AB258" s="330"/>
      <c r="AC258" s="331"/>
    </row>
    <row r="259" spans="1:29" ht="73.5" customHeight="1" x14ac:dyDescent="0.25">
      <c r="A259" s="349"/>
      <c r="B259" s="349"/>
      <c r="C259" s="351"/>
      <c r="D259" s="352"/>
      <c r="E259" s="353"/>
      <c r="F259" s="385"/>
      <c r="G259" s="385"/>
      <c r="H259" s="385"/>
      <c r="I259" s="193" t="s">
        <v>111</v>
      </c>
      <c r="J259" s="193" t="s">
        <v>74</v>
      </c>
      <c r="K259" s="109" t="s">
        <v>78</v>
      </c>
      <c r="L259" s="194" t="s">
        <v>72</v>
      </c>
      <c r="M259" s="208">
        <v>1458.77</v>
      </c>
      <c r="N259" s="354"/>
      <c r="O259" s="392"/>
      <c r="P259" s="392"/>
      <c r="Q259" s="253" t="str">
        <f t="shared" si="73"/>
        <v>EXCESSIVAMENTE ELEVADO</v>
      </c>
      <c r="R259" s="254">
        <f>(M259-$N$256)/$N$256</f>
        <v>0.673018516221913</v>
      </c>
      <c r="S259" s="253" t="s">
        <v>146</v>
      </c>
      <c r="T259" s="367"/>
      <c r="U259" s="367"/>
      <c r="W259" s="51" t="s">
        <v>61</v>
      </c>
      <c r="X259" s="52" t="s">
        <v>62</v>
      </c>
      <c r="Y259" s="53" t="s">
        <v>100</v>
      </c>
      <c r="Z259" s="52" t="s">
        <v>64</v>
      </c>
      <c r="AA259" s="54" t="s">
        <v>65</v>
      </c>
      <c r="AB259" s="55">
        <v>0.25</v>
      </c>
      <c r="AC259" s="56">
        <v>0.75</v>
      </c>
    </row>
    <row r="260" spans="1:29" ht="82.5" customHeight="1" thickBot="1" x14ac:dyDescent="0.3">
      <c r="A260" s="349"/>
      <c r="B260" s="349"/>
      <c r="C260" s="351"/>
      <c r="D260" s="352"/>
      <c r="E260" s="353"/>
      <c r="F260" s="385"/>
      <c r="G260" s="385"/>
      <c r="H260" s="385"/>
      <c r="I260" s="193" t="s">
        <v>86</v>
      </c>
      <c r="J260" s="193" t="s">
        <v>74</v>
      </c>
      <c r="K260" s="108" t="s">
        <v>75</v>
      </c>
      <c r="L260" s="193" t="s">
        <v>72</v>
      </c>
      <c r="M260" s="208">
        <v>1535</v>
      </c>
      <c r="N260" s="354"/>
      <c r="O260" s="392"/>
      <c r="P260" s="392"/>
      <c r="Q260" s="253" t="str">
        <f t="shared" si="73"/>
        <v>EXCESSIVAMENTE ELEVADO</v>
      </c>
      <c r="R260" s="254">
        <f>(M260-$N$256)/$N$256</f>
        <v>0.76044436230566603</v>
      </c>
      <c r="S260" s="253" t="s">
        <v>146</v>
      </c>
      <c r="T260" s="367"/>
      <c r="U260" s="367"/>
      <c r="W260" s="57">
        <f>AVERAGE(M256:M258)</f>
        <v>455.30824166666662</v>
      </c>
      <c r="X260" s="58">
        <f>_xlfn.STDEV.S(M256:M258)</f>
        <v>203.41715964516484</v>
      </c>
      <c r="Y260" s="59">
        <f>(X260/W260)*100</f>
        <v>44.67680156646221</v>
      </c>
      <c r="Z260" s="60" t="str">
        <f>IF(Y260&gt;25,"Mediana","Média")</f>
        <v>Mediana</v>
      </c>
      <c r="AA260" s="61">
        <f>MIN(M256:M260)</f>
        <v>222.61064999999999</v>
      </c>
      <c r="AB260" s="62" t="s">
        <v>68</v>
      </c>
      <c r="AC260" s="63" t="s">
        <v>69</v>
      </c>
    </row>
    <row r="261" spans="1:29" ht="55.5" hidden="1" customHeight="1" thickBot="1" x14ac:dyDescent="0.3">
      <c r="A261" s="349"/>
      <c r="B261" s="349"/>
      <c r="C261" s="351"/>
      <c r="D261" s="352"/>
      <c r="E261" s="353"/>
      <c r="F261" s="386"/>
      <c r="G261" s="386"/>
      <c r="H261" s="386"/>
      <c r="I261" s="193"/>
      <c r="J261" s="193"/>
      <c r="K261" s="109"/>
      <c r="L261" s="193"/>
      <c r="M261" s="208"/>
      <c r="N261" s="354"/>
      <c r="O261" s="392"/>
      <c r="P261" s="392"/>
      <c r="Q261" s="253" t="str">
        <f>IF(M261&gt;O$256,"EXCESSIVAMENTE ELEVADO",IF(M261&lt;P$256,"INEXEQUÍVEL","VÁLIDO"))</f>
        <v>INEXEQUÍVEL</v>
      </c>
      <c r="R261" s="145"/>
      <c r="S261" s="265"/>
      <c r="T261" s="367"/>
      <c r="U261" s="367"/>
    </row>
    <row r="262" spans="1:29" ht="55.5" hidden="1" customHeight="1" x14ac:dyDescent="0.25">
      <c r="A262" s="349"/>
      <c r="B262" s="349"/>
      <c r="C262" s="351"/>
      <c r="D262" s="352"/>
      <c r="E262" s="353"/>
      <c r="F262" s="144"/>
      <c r="G262" s="144"/>
      <c r="H262" s="144"/>
      <c r="I262" s="282"/>
      <c r="J262" s="193"/>
      <c r="K262" s="109"/>
      <c r="L262" s="193"/>
      <c r="M262" s="208"/>
      <c r="N262" s="354"/>
      <c r="O262" s="392"/>
      <c r="P262" s="392"/>
      <c r="Q262" s="253" t="str">
        <f>IF(M262&gt;O$256,"EXCESSIVAMENTE ELEVADO",IF(M262&lt;P$256,"INEXEQUÍVEL","VÁLIDO"))</f>
        <v>INEXEQUÍVEL</v>
      </c>
      <c r="R262" s="145">
        <f>(M262-N256)/N256</f>
        <v>-1</v>
      </c>
      <c r="S262" s="265" t="s">
        <v>79</v>
      </c>
      <c r="T262" s="367"/>
      <c r="U262" s="367"/>
    </row>
    <row r="263" spans="1:29" ht="43.9" hidden="1" customHeight="1" x14ac:dyDescent="0.25">
      <c r="A263" s="349"/>
      <c r="B263" s="349"/>
      <c r="C263" s="351"/>
      <c r="D263" s="352"/>
      <c r="E263" s="353"/>
      <c r="F263" s="144"/>
      <c r="G263" s="144"/>
      <c r="H263" s="144"/>
      <c r="I263" s="282"/>
      <c r="J263" s="193"/>
      <c r="K263" s="109"/>
      <c r="L263" s="193"/>
      <c r="M263" s="208"/>
      <c r="N263" s="354"/>
      <c r="O263" s="392"/>
      <c r="P263" s="392"/>
      <c r="Q263" s="253" t="str">
        <f>IF(M263&gt;O$256,"EXCESSIVAMENTE ELEVADO",IF(M263&lt;P$256,"INEXEQUÍVEL","VÁLIDO"))</f>
        <v>INEXEQUÍVEL</v>
      </c>
      <c r="R263" s="146">
        <f>(M263-N256)/N256</f>
        <v>-1</v>
      </c>
      <c r="S263" s="265" t="s">
        <v>79</v>
      </c>
      <c r="T263" s="367"/>
      <c r="U263" s="367"/>
    </row>
    <row r="264" spans="1:29" ht="69" hidden="1" customHeight="1" x14ac:dyDescent="0.25">
      <c r="A264" s="349"/>
      <c r="B264" s="349"/>
      <c r="C264" s="351"/>
      <c r="D264" s="352"/>
      <c r="E264" s="353"/>
      <c r="F264" s="144"/>
      <c r="G264" s="144"/>
      <c r="H264" s="144"/>
      <c r="I264" s="191"/>
      <c r="J264" s="191"/>
      <c r="K264" s="109"/>
      <c r="L264" s="191"/>
      <c r="M264" s="201"/>
      <c r="N264" s="354"/>
      <c r="O264" s="392"/>
      <c r="P264" s="392"/>
      <c r="Q264" s="253" t="str">
        <f>IF(M264&gt;O$256,"EXCESSIVAMENTE ELEVADO",IF(M264&lt;P$256,"INEXEQUÍVEL","VÁLIDO"))</f>
        <v>INEXEQUÍVEL</v>
      </c>
      <c r="R264" s="146">
        <f>(M264-N256)/N256</f>
        <v>-1</v>
      </c>
      <c r="S264" s="265" t="s">
        <v>79</v>
      </c>
      <c r="T264" s="367"/>
      <c r="U264" s="367"/>
    </row>
    <row r="265" spans="1:29" s="20" customFormat="1" ht="21.75" customHeight="1" x14ac:dyDescent="0.25">
      <c r="A265" s="370" t="s">
        <v>114</v>
      </c>
      <c r="B265" s="370"/>
      <c r="C265" s="370"/>
      <c r="D265" s="370"/>
      <c r="E265" s="370"/>
      <c r="F265" s="370"/>
      <c r="G265" s="370"/>
      <c r="H265" s="370"/>
      <c r="I265" s="370"/>
      <c r="J265" s="370"/>
      <c r="K265" s="370"/>
      <c r="L265" s="370"/>
      <c r="M265" s="370"/>
      <c r="N265" s="370"/>
      <c r="O265" s="370"/>
      <c r="P265" s="370"/>
      <c r="Q265" s="370"/>
      <c r="R265" s="370"/>
      <c r="S265" s="370"/>
      <c r="T265" s="370"/>
      <c r="U265" s="266">
        <f>U16+U26+U36+U44+U55+U66+U77+U88+U97+U109+U120+U130+U140+U151+U161+U173+U182+U193+U203+U213+U223+U231+U238+U249+U256</f>
        <v>63549.98</v>
      </c>
      <c r="Y265" s="40"/>
    </row>
    <row r="269" spans="1:29" ht="236.25" customHeight="1" x14ac:dyDescent="0.25">
      <c r="A269" s="343" t="s">
        <v>115</v>
      </c>
      <c r="B269" s="344"/>
      <c r="C269" s="344"/>
      <c r="D269" s="344"/>
      <c r="E269" s="344"/>
      <c r="F269" s="344"/>
      <c r="G269" s="344"/>
      <c r="H269" s="344"/>
      <c r="I269" s="344"/>
      <c r="J269" s="344"/>
      <c r="K269" s="344"/>
      <c r="L269" s="344"/>
      <c r="M269" s="344"/>
      <c r="N269" s="344"/>
      <c r="O269" s="344"/>
      <c r="P269" s="344"/>
      <c r="Q269" s="344"/>
      <c r="R269" s="344"/>
      <c r="S269" s="344"/>
      <c r="T269" s="344"/>
      <c r="U269" s="344"/>
    </row>
    <row r="273" spans="3:10" x14ac:dyDescent="0.25">
      <c r="C273" s="165" t="s">
        <v>116</v>
      </c>
      <c r="D273" s="153"/>
      <c r="E273" s="160"/>
      <c r="F273" s="160"/>
      <c r="G273" s="160"/>
      <c r="H273" s="160"/>
      <c r="I273" s="215"/>
      <c r="J273" s="166"/>
    </row>
    <row r="274" spans="3:10" x14ac:dyDescent="0.25">
      <c r="C274" s="161"/>
      <c r="J274" s="167"/>
    </row>
    <row r="275" spans="3:10" x14ac:dyDescent="0.25">
      <c r="C275" s="173" t="s">
        <v>117</v>
      </c>
      <c r="J275" s="167"/>
    </row>
    <row r="276" spans="3:10" x14ac:dyDescent="0.25">
      <c r="C276" s="161" t="s">
        <v>118</v>
      </c>
      <c r="J276" s="167"/>
    </row>
    <row r="277" spans="3:10" x14ac:dyDescent="0.25">
      <c r="C277" s="161"/>
      <c r="J277" s="167"/>
    </row>
    <row r="278" spans="3:10" x14ac:dyDescent="0.25">
      <c r="C278" s="161" t="s">
        <v>119</v>
      </c>
      <c r="J278" s="167"/>
    </row>
    <row r="279" spans="3:10" x14ac:dyDescent="0.25">
      <c r="C279" s="161"/>
      <c r="J279" s="167"/>
    </row>
    <row r="280" spans="3:10" x14ac:dyDescent="0.25">
      <c r="C280" s="161" t="s">
        <v>120</v>
      </c>
      <c r="J280" s="167"/>
    </row>
    <row r="281" spans="3:10" x14ac:dyDescent="0.25">
      <c r="C281" s="161" t="s">
        <v>121</v>
      </c>
      <c r="J281" s="167"/>
    </row>
    <row r="282" spans="3:10" x14ac:dyDescent="0.25">
      <c r="C282" s="161"/>
      <c r="J282" s="167"/>
    </row>
    <row r="283" spans="3:10" x14ac:dyDescent="0.25">
      <c r="C283" s="161" t="s">
        <v>122</v>
      </c>
      <c r="J283" s="167"/>
    </row>
    <row r="284" spans="3:10" x14ac:dyDescent="0.25">
      <c r="C284" s="161"/>
      <c r="J284" s="167"/>
    </row>
    <row r="285" spans="3:10" x14ac:dyDescent="0.25">
      <c r="C285" s="161" t="s">
        <v>123</v>
      </c>
      <c r="J285" s="167"/>
    </row>
    <row r="286" spans="3:10" x14ac:dyDescent="0.25">
      <c r="C286" s="162"/>
      <c r="D286" s="163"/>
      <c r="E286" s="164"/>
      <c r="F286" s="164"/>
      <c r="G286" s="164"/>
      <c r="H286" s="164"/>
      <c r="I286" s="216"/>
      <c r="J286" s="168"/>
    </row>
    <row r="290" spans="3:10" x14ac:dyDescent="0.25">
      <c r="C290" s="24"/>
      <c r="D290" s="24"/>
      <c r="E290" s="42"/>
      <c r="F290" s="42"/>
      <c r="G290" s="42"/>
      <c r="H290" s="42"/>
    </row>
    <row r="291" spans="3:10" x14ac:dyDescent="0.25">
      <c r="C291" s="292" t="s">
        <v>126</v>
      </c>
      <c r="D291" s="293"/>
      <c r="E291" s="294"/>
      <c r="F291" s="294"/>
      <c r="G291" s="294"/>
      <c r="H291" s="294"/>
      <c r="I291" s="215"/>
      <c r="J291" s="166"/>
    </row>
    <row r="292" spans="3:10" x14ac:dyDescent="0.25">
      <c r="C292" s="295" t="s">
        <v>127</v>
      </c>
      <c r="D292" s="24"/>
      <c r="E292" s="42"/>
      <c r="F292" s="42"/>
      <c r="G292" s="42"/>
      <c r="H292" s="42"/>
      <c r="J292" s="167"/>
    </row>
    <row r="293" spans="3:10" ht="49.9" customHeight="1" x14ac:dyDescent="0.25">
      <c r="C293" s="298" t="s">
        <v>128</v>
      </c>
      <c r="D293" s="405" t="s">
        <v>129</v>
      </c>
      <c r="E293" s="405"/>
      <c r="F293" s="405"/>
      <c r="G293" s="291">
        <v>1470.64</v>
      </c>
      <c r="H293" s="42"/>
      <c r="J293" s="167"/>
    </row>
    <row r="294" spans="3:10" x14ac:dyDescent="0.25">
      <c r="C294" s="299" t="s">
        <v>125</v>
      </c>
      <c r="D294" s="297"/>
      <c r="E294" s="296"/>
      <c r="F294" s="296"/>
      <c r="G294" s="291">
        <f>G293/2.44</f>
        <v>602.72131147540983</v>
      </c>
      <c r="H294" s="296"/>
      <c r="I294" s="216"/>
      <c r="J294" s="168"/>
    </row>
    <row r="295" spans="3:10" x14ac:dyDescent="0.25">
      <c r="C295" s="24"/>
      <c r="D295" s="24"/>
      <c r="E295" s="42"/>
      <c r="F295" s="42"/>
      <c r="G295" s="42"/>
      <c r="H295" s="42"/>
    </row>
    <row r="297" spans="3:10" x14ac:dyDescent="0.25">
      <c r="C297" s="300"/>
      <c r="D297" s="153"/>
      <c r="E297" s="160"/>
      <c r="F297" s="160"/>
      <c r="G297" s="160"/>
      <c r="H297" s="160"/>
      <c r="I297" s="215"/>
      <c r="J297" s="166"/>
    </row>
    <row r="298" spans="3:10" x14ac:dyDescent="0.25">
      <c r="C298" s="295" t="s">
        <v>130</v>
      </c>
      <c r="J298" s="167"/>
    </row>
    <row r="299" spans="3:10" x14ac:dyDescent="0.25">
      <c r="C299" s="295" t="s">
        <v>131</v>
      </c>
      <c r="D299" s="24"/>
      <c r="E299" s="42"/>
      <c r="F299" s="42"/>
      <c r="G299" s="42"/>
      <c r="H299" s="42"/>
      <c r="J299" s="167"/>
    </row>
    <row r="300" spans="3:10" ht="15.75" x14ac:dyDescent="0.25">
      <c r="C300" s="298" t="s">
        <v>132</v>
      </c>
      <c r="D300" s="405" t="s">
        <v>129</v>
      </c>
      <c r="E300" s="405"/>
      <c r="F300" s="405"/>
      <c r="G300" s="291">
        <v>1195.3900000000001</v>
      </c>
      <c r="H300" s="42"/>
      <c r="J300" s="167"/>
    </row>
    <row r="301" spans="3:10" x14ac:dyDescent="0.25">
      <c r="C301" s="299" t="s">
        <v>125</v>
      </c>
      <c r="D301" s="297"/>
      <c r="E301" s="296"/>
      <c r="F301" s="296"/>
      <c r="G301" s="301">
        <f>G300/1.8</f>
        <v>664.10555555555561</v>
      </c>
      <c r="H301" s="296"/>
      <c r="I301" s="216"/>
      <c r="J301" s="168"/>
    </row>
  </sheetData>
  <sortState xmlns:xlrd2="http://schemas.microsoft.com/office/spreadsheetml/2017/richdata2" ref="I89:M92">
    <sortCondition ref="M89:M92"/>
  </sortState>
  <mergeCells count="441">
    <mergeCell ref="AG4:AO4"/>
    <mergeCell ref="AH14:AO14"/>
    <mergeCell ref="AH16:AO16"/>
    <mergeCell ref="D293:F293"/>
    <mergeCell ref="D300:F300"/>
    <mergeCell ref="W249:AA249"/>
    <mergeCell ref="AB249:AC249"/>
    <mergeCell ref="W182:AA182"/>
    <mergeCell ref="AB182:AC182"/>
    <mergeCell ref="W120:AA120"/>
    <mergeCell ref="AB120:AC120"/>
    <mergeCell ref="W97:AA97"/>
    <mergeCell ref="AB97:AC97"/>
    <mergeCell ref="W88:AA88"/>
    <mergeCell ref="AB88:AC88"/>
    <mergeCell ref="W203:AA203"/>
    <mergeCell ref="AB203:AC203"/>
    <mergeCell ref="W223:AA223"/>
    <mergeCell ref="AB223:AC223"/>
    <mergeCell ref="W231:AA231"/>
    <mergeCell ref="AB231:AC231"/>
    <mergeCell ref="W245:AA245"/>
    <mergeCell ref="AB245:AC245"/>
    <mergeCell ref="W238:AA238"/>
    <mergeCell ref="AB238:AC238"/>
    <mergeCell ref="W213:AA213"/>
    <mergeCell ref="AB213:AC213"/>
    <mergeCell ref="AB128:AC128"/>
    <mergeCell ref="AB138:AC138"/>
    <mergeCell ref="W77:Z77"/>
    <mergeCell ref="W55:AA55"/>
    <mergeCell ref="AB55:AC55"/>
    <mergeCell ref="AB193:AC193"/>
    <mergeCell ref="W173:AA173"/>
    <mergeCell ref="AB173:AC173"/>
    <mergeCell ref="W161:AA161"/>
    <mergeCell ref="AB161:AC161"/>
    <mergeCell ref="W151:AA151"/>
    <mergeCell ref="AB151:AC151"/>
    <mergeCell ref="W130:AA130"/>
    <mergeCell ref="AB130:AC130"/>
    <mergeCell ref="W180:AA180"/>
    <mergeCell ref="AB180:AC180"/>
    <mergeCell ref="W193:AA193"/>
    <mergeCell ref="W66:AA66"/>
    <mergeCell ref="AB66:AC66"/>
    <mergeCell ref="W75:AA75"/>
    <mergeCell ref="AB77:AC77"/>
    <mergeCell ref="W86:AA86"/>
    <mergeCell ref="W109:AA109"/>
    <mergeCell ref="W147:AA147"/>
    <mergeCell ref="AB147:AC147"/>
    <mergeCell ref="W128:AA128"/>
    <mergeCell ref="G249:G254"/>
    <mergeCell ref="H249:H254"/>
    <mergeCell ref="A202:U202"/>
    <mergeCell ref="F203:F208"/>
    <mergeCell ref="G203:G208"/>
    <mergeCell ref="H203:H208"/>
    <mergeCell ref="A212:U212"/>
    <mergeCell ref="F213:F218"/>
    <mergeCell ref="G213:G218"/>
    <mergeCell ref="H213:H218"/>
    <mergeCell ref="A222:U222"/>
    <mergeCell ref="U203:U211"/>
    <mergeCell ref="A213:A221"/>
    <mergeCell ref="B213:B221"/>
    <mergeCell ref="C213:C221"/>
    <mergeCell ref="D213:D221"/>
    <mergeCell ref="E213:E221"/>
    <mergeCell ref="A193:A201"/>
    <mergeCell ref="A255:U255"/>
    <mergeCell ref="F256:F261"/>
    <mergeCell ref="G256:G261"/>
    <mergeCell ref="H256:H261"/>
    <mergeCell ref="A230:U230"/>
    <mergeCell ref="F231:F236"/>
    <mergeCell ref="G231:G236"/>
    <mergeCell ref="H231:H236"/>
    <mergeCell ref="A237:U237"/>
    <mergeCell ref="F238:F243"/>
    <mergeCell ref="G238:G243"/>
    <mergeCell ref="H238:H243"/>
    <mergeCell ref="A248:U248"/>
    <mergeCell ref="O238:O247"/>
    <mergeCell ref="P238:P247"/>
    <mergeCell ref="T238:T247"/>
    <mergeCell ref="U238:U247"/>
    <mergeCell ref="U231:U236"/>
    <mergeCell ref="N238:N247"/>
    <mergeCell ref="A231:A236"/>
    <mergeCell ref="B231:B236"/>
    <mergeCell ref="C231:C236"/>
    <mergeCell ref="D231:D236"/>
    <mergeCell ref="E231:E236"/>
    <mergeCell ref="N213:N221"/>
    <mergeCell ref="O213:O221"/>
    <mergeCell ref="P213:P221"/>
    <mergeCell ref="T213:T221"/>
    <mergeCell ref="U213:U221"/>
    <mergeCell ref="A203:A211"/>
    <mergeCell ref="B203:B211"/>
    <mergeCell ref="C203:C211"/>
    <mergeCell ref="D203:D211"/>
    <mergeCell ref="E203:E211"/>
    <mergeCell ref="N203:N211"/>
    <mergeCell ref="O203:O211"/>
    <mergeCell ref="P203:P211"/>
    <mergeCell ref="T203:T211"/>
    <mergeCell ref="F173:F178"/>
    <mergeCell ref="G173:G178"/>
    <mergeCell ref="H173:H178"/>
    <mergeCell ref="A181:U181"/>
    <mergeCell ref="F182:F187"/>
    <mergeCell ref="G182:G187"/>
    <mergeCell ref="H182:H187"/>
    <mergeCell ref="A192:U192"/>
    <mergeCell ref="T182:T191"/>
    <mergeCell ref="A173:A180"/>
    <mergeCell ref="B173:B180"/>
    <mergeCell ref="C173:C180"/>
    <mergeCell ref="D173:D180"/>
    <mergeCell ref="E173:E180"/>
    <mergeCell ref="N173:N180"/>
    <mergeCell ref="O173:O180"/>
    <mergeCell ref="P173:P180"/>
    <mergeCell ref="T173:T180"/>
    <mergeCell ref="U173:U180"/>
    <mergeCell ref="U182:U191"/>
    <mergeCell ref="A182:A191"/>
    <mergeCell ref="B182:B191"/>
    <mergeCell ref="C182:C191"/>
    <mergeCell ref="F130:F135"/>
    <mergeCell ref="G130:G135"/>
    <mergeCell ref="H130:H135"/>
    <mergeCell ref="A139:U139"/>
    <mergeCell ref="F140:F145"/>
    <mergeCell ref="G140:G145"/>
    <mergeCell ref="H140:H145"/>
    <mergeCell ref="U140:U149"/>
    <mergeCell ref="A130:A138"/>
    <mergeCell ref="B130:B138"/>
    <mergeCell ref="C130:C138"/>
    <mergeCell ref="D130:D138"/>
    <mergeCell ref="E130:E138"/>
    <mergeCell ref="N130:N138"/>
    <mergeCell ref="O130:O138"/>
    <mergeCell ref="P130:P138"/>
    <mergeCell ref="T130:T138"/>
    <mergeCell ref="U130:U138"/>
    <mergeCell ref="A140:A149"/>
    <mergeCell ref="B140:B149"/>
    <mergeCell ref="C140:C149"/>
    <mergeCell ref="D140:D149"/>
    <mergeCell ref="E140:E149"/>
    <mergeCell ref="N140:N149"/>
    <mergeCell ref="A265:T265"/>
    <mergeCell ref="O256:O264"/>
    <mergeCell ref="P256:P264"/>
    <mergeCell ref="T256:T264"/>
    <mergeCell ref="U256:U264"/>
    <mergeCell ref="W256:AA256"/>
    <mergeCell ref="AB256:AC256"/>
    <mergeCell ref="U249:U254"/>
    <mergeCell ref="A256:A264"/>
    <mergeCell ref="B256:B264"/>
    <mergeCell ref="C256:C264"/>
    <mergeCell ref="D256:D264"/>
    <mergeCell ref="E256:E264"/>
    <mergeCell ref="N256:N264"/>
    <mergeCell ref="A249:A254"/>
    <mergeCell ref="B249:B254"/>
    <mergeCell ref="C249:C254"/>
    <mergeCell ref="D249:D254"/>
    <mergeCell ref="E249:E254"/>
    <mergeCell ref="N249:N254"/>
    <mergeCell ref="O249:O254"/>
    <mergeCell ref="P249:P254"/>
    <mergeCell ref="T249:T254"/>
    <mergeCell ref="F249:F254"/>
    <mergeCell ref="N231:N236"/>
    <mergeCell ref="O231:O236"/>
    <mergeCell ref="P231:P236"/>
    <mergeCell ref="T231:T236"/>
    <mergeCell ref="A238:A247"/>
    <mergeCell ref="B238:B247"/>
    <mergeCell ref="C238:C247"/>
    <mergeCell ref="D238:D247"/>
    <mergeCell ref="E238:E247"/>
    <mergeCell ref="N223:N229"/>
    <mergeCell ref="O223:O229"/>
    <mergeCell ref="P223:P229"/>
    <mergeCell ref="T223:T229"/>
    <mergeCell ref="U223:U229"/>
    <mergeCell ref="A223:A229"/>
    <mergeCell ref="B223:B229"/>
    <mergeCell ref="C223:C229"/>
    <mergeCell ref="D223:D229"/>
    <mergeCell ref="E223:E229"/>
    <mergeCell ref="F223:F228"/>
    <mergeCell ref="G223:G228"/>
    <mergeCell ref="H223:H228"/>
    <mergeCell ref="B193:B201"/>
    <mergeCell ref="C193:C201"/>
    <mergeCell ref="D193:D201"/>
    <mergeCell ref="E193:E201"/>
    <mergeCell ref="N193:N201"/>
    <mergeCell ref="O193:O201"/>
    <mergeCell ref="P193:P201"/>
    <mergeCell ref="T193:T201"/>
    <mergeCell ref="U193:U201"/>
    <mergeCell ref="F193:F198"/>
    <mergeCell ref="G193:G198"/>
    <mergeCell ref="H193:H198"/>
    <mergeCell ref="D182:D191"/>
    <mergeCell ref="E182:E191"/>
    <mergeCell ref="N182:N191"/>
    <mergeCell ref="O182:O191"/>
    <mergeCell ref="P182:P191"/>
    <mergeCell ref="O151:O159"/>
    <mergeCell ref="P151:P159"/>
    <mergeCell ref="A160:U160"/>
    <mergeCell ref="A172:U172"/>
    <mergeCell ref="F161:F166"/>
    <mergeCell ref="G161:G166"/>
    <mergeCell ref="H161:H166"/>
    <mergeCell ref="A161:A171"/>
    <mergeCell ref="B161:B171"/>
    <mergeCell ref="C161:C171"/>
    <mergeCell ref="D161:D171"/>
    <mergeCell ref="E161:E171"/>
    <mergeCell ref="N161:N171"/>
    <mergeCell ref="O161:O171"/>
    <mergeCell ref="P161:P171"/>
    <mergeCell ref="T161:T171"/>
    <mergeCell ref="T151:T159"/>
    <mergeCell ref="U151:U159"/>
    <mergeCell ref="U161:U171"/>
    <mergeCell ref="O140:O149"/>
    <mergeCell ref="P140:P149"/>
    <mergeCell ref="T140:T149"/>
    <mergeCell ref="F151:F156"/>
    <mergeCell ref="G151:G156"/>
    <mergeCell ref="H151:H156"/>
    <mergeCell ref="A151:A159"/>
    <mergeCell ref="B151:B159"/>
    <mergeCell ref="C151:C159"/>
    <mergeCell ref="D151:D159"/>
    <mergeCell ref="E151:E159"/>
    <mergeCell ref="N151:N159"/>
    <mergeCell ref="A150:U150"/>
    <mergeCell ref="W138:AA138"/>
    <mergeCell ref="A129:U129"/>
    <mergeCell ref="A97:A107"/>
    <mergeCell ref="B97:B107"/>
    <mergeCell ref="C97:C107"/>
    <mergeCell ref="D97:D107"/>
    <mergeCell ref="E97:E107"/>
    <mergeCell ref="T109:T118"/>
    <mergeCell ref="U109:U118"/>
    <mergeCell ref="A119:U119"/>
    <mergeCell ref="A120:A128"/>
    <mergeCell ref="B120:B128"/>
    <mergeCell ref="C120:C128"/>
    <mergeCell ref="D120:D128"/>
    <mergeCell ref="E120:E128"/>
    <mergeCell ref="N120:N128"/>
    <mergeCell ref="O120:O128"/>
    <mergeCell ref="P120:P128"/>
    <mergeCell ref="T120:T128"/>
    <mergeCell ref="U120:U128"/>
    <mergeCell ref="W117:AA117"/>
    <mergeCell ref="F120:F125"/>
    <mergeCell ref="G120:G125"/>
    <mergeCell ref="H120:H125"/>
    <mergeCell ref="AB117:AC117"/>
    <mergeCell ref="AB105:AC105"/>
    <mergeCell ref="A108:U108"/>
    <mergeCell ref="A109:A118"/>
    <mergeCell ref="B109:B118"/>
    <mergeCell ref="C109:C118"/>
    <mergeCell ref="D109:D118"/>
    <mergeCell ref="E109:E118"/>
    <mergeCell ref="N109:N118"/>
    <mergeCell ref="O109:O118"/>
    <mergeCell ref="P109:P118"/>
    <mergeCell ref="N97:N107"/>
    <mergeCell ref="O97:O107"/>
    <mergeCell ref="P97:P107"/>
    <mergeCell ref="F97:F102"/>
    <mergeCell ref="G97:G102"/>
    <mergeCell ref="H97:H102"/>
    <mergeCell ref="F109:F114"/>
    <mergeCell ref="G109:G114"/>
    <mergeCell ref="H109:H114"/>
    <mergeCell ref="T97:T107"/>
    <mergeCell ref="U97:U107"/>
    <mergeCell ref="W105:AA105"/>
    <mergeCell ref="A96:U96"/>
    <mergeCell ref="N77:N86"/>
    <mergeCell ref="O77:O86"/>
    <mergeCell ref="P77:P86"/>
    <mergeCell ref="T77:T86"/>
    <mergeCell ref="U77:U86"/>
    <mergeCell ref="P88:P95"/>
    <mergeCell ref="T88:T95"/>
    <mergeCell ref="U88:U95"/>
    <mergeCell ref="A87:U87"/>
    <mergeCell ref="A88:A95"/>
    <mergeCell ref="B88:B95"/>
    <mergeCell ref="C88:C95"/>
    <mergeCell ref="D88:D95"/>
    <mergeCell ref="E88:E95"/>
    <mergeCell ref="N88:N95"/>
    <mergeCell ref="O88:O95"/>
    <mergeCell ref="F88:F95"/>
    <mergeCell ref="G88:G95"/>
    <mergeCell ref="H88:H95"/>
    <mergeCell ref="A76:U76"/>
    <mergeCell ref="A77:A86"/>
    <mergeCell ref="B77:B86"/>
    <mergeCell ref="C77:C86"/>
    <mergeCell ref="D77:D86"/>
    <mergeCell ref="E77:E86"/>
    <mergeCell ref="F77:F86"/>
    <mergeCell ref="G77:G86"/>
    <mergeCell ref="H77:H86"/>
    <mergeCell ref="A65:U65"/>
    <mergeCell ref="A66:A75"/>
    <mergeCell ref="B66:B75"/>
    <mergeCell ref="C66:C75"/>
    <mergeCell ref="D66:D75"/>
    <mergeCell ref="E66:E75"/>
    <mergeCell ref="N66:N75"/>
    <mergeCell ref="O66:O75"/>
    <mergeCell ref="P66:P75"/>
    <mergeCell ref="T66:T75"/>
    <mergeCell ref="U66:U75"/>
    <mergeCell ref="F66:F75"/>
    <mergeCell ref="G66:G75"/>
    <mergeCell ref="H66:H75"/>
    <mergeCell ref="A54:U54"/>
    <mergeCell ref="A55:A64"/>
    <mergeCell ref="B55:B64"/>
    <mergeCell ref="C55:C64"/>
    <mergeCell ref="D55:D64"/>
    <mergeCell ref="E55:E64"/>
    <mergeCell ref="N55:N64"/>
    <mergeCell ref="F44:F53"/>
    <mergeCell ref="G44:G53"/>
    <mergeCell ref="H44:H53"/>
    <mergeCell ref="F55:F60"/>
    <mergeCell ref="G55:G60"/>
    <mergeCell ref="H55:H60"/>
    <mergeCell ref="AB36:AC36"/>
    <mergeCell ref="F26:F34"/>
    <mergeCell ref="G26:G34"/>
    <mergeCell ref="H26:H34"/>
    <mergeCell ref="F36:F42"/>
    <mergeCell ref="G36:G42"/>
    <mergeCell ref="H36:H42"/>
    <mergeCell ref="O55:O64"/>
    <mergeCell ref="P55:P64"/>
    <mergeCell ref="T55:T64"/>
    <mergeCell ref="A43:T43"/>
    <mergeCell ref="A44:A53"/>
    <mergeCell ref="B44:B53"/>
    <mergeCell ref="C44:C53"/>
    <mergeCell ref="D44:D53"/>
    <mergeCell ref="E44:E53"/>
    <mergeCell ref="N44:N53"/>
    <mergeCell ref="O44:O53"/>
    <mergeCell ref="P44:P53"/>
    <mergeCell ref="T44:T53"/>
    <mergeCell ref="U55:U64"/>
    <mergeCell ref="U44:U53"/>
    <mergeCell ref="W44:AA44"/>
    <mergeCell ref="AB44:AC44"/>
    <mergeCell ref="AB16:AC16"/>
    <mergeCell ref="N14:N15"/>
    <mergeCell ref="O14:O15"/>
    <mergeCell ref="AB26:AC26"/>
    <mergeCell ref="A35:T35"/>
    <mergeCell ref="A36:A42"/>
    <mergeCell ref="B36:B42"/>
    <mergeCell ref="C36:C42"/>
    <mergeCell ref="D36:D42"/>
    <mergeCell ref="E36:E42"/>
    <mergeCell ref="A25:T25"/>
    <mergeCell ref="A26:A34"/>
    <mergeCell ref="B26:B34"/>
    <mergeCell ref="C26:C34"/>
    <mergeCell ref="D26:D34"/>
    <mergeCell ref="E26:E34"/>
    <mergeCell ref="N26:N34"/>
    <mergeCell ref="O26:O34"/>
    <mergeCell ref="P26:P34"/>
    <mergeCell ref="N36:N42"/>
    <mergeCell ref="O36:O42"/>
    <mergeCell ref="P36:P42"/>
    <mergeCell ref="T36:T42"/>
    <mergeCell ref="U36:U42"/>
    <mergeCell ref="F16:F24"/>
    <mergeCell ref="G16:G24"/>
    <mergeCell ref="H16:H24"/>
    <mergeCell ref="P16:P24"/>
    <mergeCell ref="W26:AA26"/>
    <mergeCell ref="W36:AA36"/>
    <mergeCell ref="T16:T24"/>
    <mergeCell ref="U16:U24"/>
    <mergeCell ref="Q14:Q15"/>
    <mergeCell ref="R14:S15"/>
    <mergeCell ref="T14:U14"/>
    <mergeCell ref="P14:P15"/>
    <mergeCell ref="W16:AA16"/>
    <mergeCell ref="T26:T34"/>
    <mergeCell ref="U26:U34"/>
    <mergeCell ref="AG17:AP17"/>
    <mergeCell ref="A269:U269"/>
    <mergeCell ref="A7:T7"/>
    <mergeCell ref="A11:U11"/>
    <mergeCell ref="A14:A15"/>
    <mergeCell ref="B14:B15"/>
    <mergeCell ref="C14:C15"/>
    <mergeCell ref="D14:D15"/>
    <mergeCell ref="E14:E15"/>
    <mergeCell ref="I14:I15"/>
    <mergeCell ref="J14:J15"/>
    <mergeCell ref="A16:A24"/>
    <mergeCell ref="B16:B24"/>
    <mergeCell ref="C16:C24"/>
    <mergeCell ref="D16:D24"/>
    <mergeCell ref="E16:E24"/>
    <mergeCell ref="N16:N24"/>
    <mergeCell ref="O16:O24"/>
    <mergeCell ref="K14:K15"/>
    <mergeCell ref="L14:L15"/>
    <mergeCell ref="M14:M15"/>
    <mergeCell ref="F14:F15"/>
    <mergeCell ref="G14:G15"/>
    <mergeCell ref="H14:H15"/>
  </mergeCells>
  <conditionalFormatting sqref="Q39:Q42 Q44:Q53 Q97:Q107 Q256:Q264 Q16:R24 R256:R260">
    <cfRule type="cellIs" dxfId="1460" priority="2081" operator="greaterThan">
      <formula>"J&amp;25"</formula>
    </cfRule>
  </conditionalFormatting>
  <conditionalFormatting sqref="Q39:Q42 Q33:R34 Q6:S6 Q10:S10 Q12:S13 Q14:Q24 Q44:Q53 Q97:Q107 Q270:S1048576 Q35:S35 R16:R24 Q25:S25 R261:S262 Q31:S32 Q26:R30 Q36:R38 R256:R260">
    <cfRule type="containsText" dxfId="1459" priority="2079" operator="containsText" text="Excessivamente elevado">
      <formula>NOT(ISERROR(SEARCH("Excessivamente elevado",Q6)))</formula>
    </cfRule>
  </conditionalFormatting>
  <conditionalFormatting sqref="Q39:Q42">
    <cfRule type="containsText" dxfId="1458" priority="2068" operator="containsText" text="Excessivamente elevado">
      <formula>NOT(ISERROR(SEARCH("Excessivamente elevado",Q39)))</formula>
    </cfRule>
    <cfRule type="cellIs" dxfId="1457" priority="2069" operator="lessThan">
      <formula>"K$25"</formula>
    </cfRule>
    <cfRule type="cellIs" dxfId="1456" priority="2070" operator="greaterThan">
      <formula>"J&amp;25"</formula>
    </cfRule>
    <cfRule type="cellIs" dxfId="1455" priority="2072" operator="greaterThan">
      <formula>"J$25"</formula>
    </cfRule>
  </conditionalFormatting>
  <conditionalFormatting sqref="Q253:Q254">
    <cfRule type="containsText" dxfId="1454" priority="1564" operator="containsText" text="Excessivamente elevado">
      <formula>NOT(ISERROR(SEARCH("Excessivamente elevado",Q253)))</formula>
    </cfRule>
    <cfRule type="cellIs" dxfId="1453" priority="1566" operator="greaterThan">
      <formula>"J&amp;25"</formula>
    </cfRule>
  </conditionalFormatting>
  <conditionalFormatting sqref="Q254:S254 Q44:Q53 Q97:Q107 Q256:Q264 Q16:R24 Q31:S32 Q249:Q253 Q236:R236 R256:R262 Q26:R34 Q231:Q235">
    <cfRule type="cellIs" dxfId="1452" priority="1546" operator="lessThan">
      <formula>"K$25"</formula>
    </cfRule>
  </conditionalFormatting>
  <conditionalFormatting sqref="Q39:Q42 Q44:Q53 Q97:Q107 Q238:Q247 Q256:Q264 Q36:R38 Q16:R24 Q26:R34 R256:R262 R243:R244 Q236:R236 Q208:R211 Q198:R201 R173:R178 Q193:Q197 Q203:Q207 Q231:Q235">
    <cfRule type="cellIs" dxfId="1451" priority="2083" operator="greaterThan">
      <formula>"J$25"</formula>
    </cfRule>
  </conditionalFormatting>
  <conditionalFormatting sqref="Q39:Q42">
    <cfRule type="cellIs" dxfId="1450" priority="2080" operator="lessThan">
      <formula>"K$25"</formula>
    </cfRule>
  </conditionalFormatting>
  <conditionalFormatting sqref="Q16:R24 R243:S244">
    <cfRule type="containsText" priority="10837" operator="containsText" text="Excessivamente elevado">
      <formula>NOT(ISERROR(SEARCH("Excessivamente elevado",Q16)))</formula>
    </cfRule>
    <cfRule type="containsText" dxfId="1449" priority="10838" operator="containsText" text="Válido">
      <formula>NOT(ISERROR(SEARCH("Válido",Q16)))</formula>
    </cfRule>
    <cfRule type="containsText" dxfId="1448" priority="10839" operator="containsText" text="Inexequível">
      <formula>NOT(ISERROR(SEARCH("Inexequível",Q16)))</formula>
    </cfRule>
  </conditionalFormatting>
  <conditionalFormatting sqref="S71:S74 S156:S159 S218:S221 S228:S229 R173:R175 Q26:R34 Q236:R236 Q231:Q235">
    <cfRule type="containsText" dxfId="1447" priority="2125" operator="containsText" text="Válido">
      <formula>NOT(ISERROR(SEARCH("Válido",Q26)))</formula>
    </cfRule>
    <cfRule type="containsText" dxfId="1446" priority="2126" operator="containsText" text="Inexequível">
      <formula>NOT(ISERROR(SEARCH("Inexequível",Q26)))</formula>
    </cfRule>
  </conditionalFormatting>
  <conditionalFormatting sqref="Q114:R118 Q161:R171 Q109:Q113">
    <cfRule type="containsText" dxfId="1445" priority="1921" operator="containsText" text="Excessivamente elevado">
      <formula>NOT(ISERROR(SEARCH("Excessivamente elevado",Q109)))</formula>
    </cfRule>
    <cfRule type="cellIs" dxfId="1444" priority="1922" operator="lessThan">
      <formula>"K$25"</formula>
    </cfRule>
    <cfRule type="cellIs" dxfId="1443" priority="1925" operator="greaterThan">
      <formula>"J$25"</formula>
    </cfRule>
    <cfRule type="containsText" dxfId="1442" priority="1927" operator="containsText" text="Válido">
      <formula>NOT(ISERROR(SEARCH("Válido",Q109)))</formula>
    </cfRule>
    <cfRule type="containsText" dxfId="1441" priority="1928" operator="containsText" text="Inexequível">
      <formula>NOT(ISERROR(SEARCH("Inexequível",Q109)))</formula>
    </cfRule>
  </conditionalFormatting>
  <conditionalFormatting sqref="Q254:R254 Q228:R229 Q218:R221 Q151:R159 Q213:Q217 Q223:Q227 Q249:Q253">
    <cfRule type="cellIs" dxfId="1440" priority="1822" operator="greaterThan">
      <formula>"J$25"</formula>
    </cfRule>
    <cfRule type="containsText" dxfId="1439" priority="1824" operator="containsText" text="Válido">
      <formula>NOT(ISERROR(SEARCH("Válido",Q151)))</formula>
    </cfRule>
    <cfRule type="containsText" dxfId="1438" priority="1825" operator="containsText" text="Inexequível">
      <formula>NOT(ISERROR(SEARCH("Inexequível",Q151)))</formula>
    </cfRule>
  </conditionalFormatting>
  <conditionalFormatting sqref="S71:S75 Q31:S34 Q114:S118 Q166:S171 Q26:R30 Q109:Q113 Q161:R165">
    <cfRule type="cellIs" dxfId="1437" priority="1386" operator="greaterThan">
      <formula>"J&amp;25"</formula>
    </cfRule>
    <cfRule type="containsText" priority="1387" operator="containsText" text="Excessivamente elevado">
      <formula>NOT(ISERROR(SEARCH("Excessivamente elevado",Q26)))</formula>
    </cfRule>
  </conditionalFormatting>
  <conditionalFormatting sqref="Q36:R38">
    <cfRule type="cellIs" dxfId="1436" priority="1414" operator="greaterThan">
      <formula>"J&amp;25"</formula>
    </cfRule>
    <cfRule type="cellIs" dxfId="1435" priority="1420" operator="lessThan">
      <formula>"K$25"</formula>
    </cfRule>
  </conditionalFormatting>
  <conditionalFormatting sqref="Q43:S43">
    <cfRule type="containsText" dxfId="1434" priority="1895" operator="containsText" text="Excessivamente elevado">
      <formula>NOT(ISERROR(SEARCH("Excessivamente elevado",Q43)))</formula>
    </cfRule>
  </conditionalFormatting>
  <conditionalFormatting sqref="R44:R48 Q228:S229 Q218:S221 R93:S93 Q156:S159 R88:R92 Q213:Q217 Q223:Q227 Q151:R155">
    <cfRule type="cellIs" dxfId="1433" priority="1141" operator="greaterThan">
      <formula>"J&amp;25"</formula>
    </cfRule>
    <cfRule type="containsText" priority="1142" operator="containsText" text="Excessivamente elevado">
      <formula>NOT(ISERROR(SEARCH("Excessivamente elevado",Q44)))</formula>
    </cfRule>
    <cfRule type="containsText" dxfId="1432" priority="1146" operator="containsText" text="Excessivamente elevado">
      <formula>NOT(ISERROR(SEARCH("Excessivamente elevado",Q44)))</formula>
    </cfRule>
    <cfRule type="cellIs" dxfId="1431" priority="1147" operator="lessThan">
      <formula>"K$25"</formula>
    </cfRule>
  </conditionalFormatting>
  <conditionalFormatting sqref="R130:R132 Q208:S211 Q198:S201 R145:S145 Q193:Q197 Q203:Q207 S16:S20 R140:R144">
    <cfRule type="containsText" dxfId="1430" priority="1714" operator="containsText" text="Excessivamente elevado">
      <formula>NOT(ISERROR(SEARCH("Excessivamente elevado",Q16)))</formula>
    </cfRule>
    <cfRule type="cellIs" dxfId="1429" priority="1715" operator="lessThan">
      <formula>"K$25"</formula>
    </cfRule>
    <cfRule type="cellIs" dxfId="1428" priority="1716" operator="greaterThan">
      <formula>"J&amp;25"</formula>
    </cfRule>
    <cfRule type="containsText" priority="1719" operator="containsText" text="Excessivamente elevado">
      <formula>NOT(ISERROR(SEARCH("Excessivamente elevado",Q16)))</formula>
    </cfRule>
    <cfRule type="containsText" dxfId="1427" priority="1720" operator="containsText" text="Válido">
      <formula>NOT(ISERROR(SEARCH("Válido",Q16)))</formula>
    </cfRule>
    <cfRule type="containsText" dxfId="1426" priority="1721" operator="containsText" text="Inexequível">
      <formula>NOT(ISERROR(SEARCH("Inexequível",Q16)))</formula>
    </cfRule>
  </conditionalFormatting>
  <conditionalFormatting sqref="Q236:S236 Q231:Q235">
    <cfRule type="cellIs" dxfId="1425" priority="1043" operator="greaterThan">
      <formula>"J&amp;25"</formula>
    </cfRule>
    <cfRule type="containsText" priority="1044" operator="containsText" text="Excessivamente elevado">
      <formula>NOT(ISERROR(SEARCH("Excessivamente elevado",Q231)))</formula>
    </cfRule>
    <cfRule type="containsText" dxfId="1424" priority="1048" operator="containsText" text="Excessivamente elevado">
      <formula>NOT(ISERROR(SEARCH("Excessivamente elevado",Q231)))</formula>
    </cfRule>
  </conditionalFormatting>
  <conditionalFormatting sqref="Q254:S254 Q249:Q253">
    <cfRule type="containsText" dxfId="1423" priority="1496" operator="containsText" text="Excessivamente elevado">
      <formula>NOT(ISERROR(SEARCH("Excessivamente elevado",Q249)))</formula>
    </cfRule>
    <cfRule type="cellIs" dxfId="1422" priority="1498" operator="greaterThan">
      <formula>"J&amp;25"</formula>
    </cfRule>
    <cfRule type="containsText" priority="1499" operator="containsText" text="Excessivamente elevado">
      <formula>NOT(ISERROR(SEARCH("Excessivamente elevado",Q249)))</formula>
    </cfRule>
  </conditionalFormatting>
  <conditionalFormatting sqref="Q265:S268">
    <cfRule type="containsText" dxfId="1421" priority="1524" operator="containsText" text="Excessivamente elevado">
      <formula>NOT(ISERROR(SEARCH("Excessivamente elevado",Q265)))</formula>
    </cfRule>
  </conditionalFormatting>
  <conditionalFormatting sqref="R14">
    <cfRule type="containsText" dxfId="1420" priority="2078" operator="containsText" text="Excessivamente elevado">
      <formula>NOT(ISERROR(SEARCH("Excessivamente elevado",R14)))</formula>
    </cfRule>
  </conditionalFormatting>
  <conditionalFormatting sqref="R16:R24 R26:R34">
    <cfRule type="cellIs" dxfId="1419" priority="2007" operator="between">
      <formula>75</formula>
      <formula>100</formula>
    </cfRule>
  </conditionalFormatting>
  <conditionalFormatting sqref="R178 R173:R175">
    <cfRule type="aboveAverage" dxfId="1418" priority="1774" aboveAverage="0"/>
  </conditionalFormatting>
  <conditionalFormatting sqref="R176:R177">
    <cfRule type="aboveAverage" dxfId="1417" priority="928" aboveAverage="0"/>
  </conditionalFormatting>
  <conditionalFormatting sqref="R176:R177">
    <cfRule type="containsText" dxfId="1416" priority="917" operator="containsText" text="Válido">
      <formula>NOT(ISERROR(SEARCH("Válido",R176)))</formula>
    </cfRule>
    <cfRule type="containsText" dxfId="1415" priority="918" operator="containsText" text="Inexequível">
      <formula>NOT(ISERROR(SEARCH("Inexequível",R176)))</formula>
    </cfRule>
  </conditionalFormatting>
  <conditionalFormatting sqref="R177">
    <cfRule type="aboveAverage" dxfId="1414" priority="919" aboveAverage="0"/>
  </conditionalFormatting>
  <conditionalFormatting sqref="S187:S191 R36:R38 S261:S264">
    <cfRule type="containsText" priority="1415" operator="containsText" text="Excessivamente elevado">
      <formula>NOT(ISERROR(SEARCH("Excessivamente elevado",R36)))</formula>
    </cfRule>
  </conditionalFormatting>
  <conditionalFormatting sqref="R71:S74">
    <cfRule type="containsText" dxfId="1413" priority="1286" operator="containsText" text="Excessivamente elevado">
      <formula>NOT(ISERROR(SEARCH("Excessivamente elevado",R71)))</formula>
    </cfRule>
    <cfRule type="cellIs" dxfId="1412" priority="1287" operator="lessThan">
      <formula>"K$25"</formula>
    </cfRule>
  </conditionalFormatting>
  <conditionalFormatting sqref="R178:S178">
    <cfRule type="containsText" dxfId="1411" priority="1772" operator="containsText" text="Válido">
      <formula>NOT(ISERROR(SEARCH("Válido",R178)))</formula>
    </cfRule>
    <cfRule type="containsText" dxfId="1410" priority="1773" operator="containsText" text="Inexequível">
      <formula>NOT(ISERROR(SEARCH("Inexequível",R178)))</formula>
    </cfRule>
  </conditionalFormatting>
  <conditionalFormatting sqref="R178:S178 R173:R177">
    <cfRule type="containsText" dxfId="1409" priority="897" operator="containsText" text="Excessivamente elevado">
      <formula>NOT(ISERROR(SEARCH("Excessivamente elevado",R173)))</formula>
    </cfRule>
    <cfRule type="cellIs" dxfId="1408" priority="898" operator="lessThan">
      <formula>"K$25"</formula>
    </cfRule>
    <cfRule type="cellIs" dxfId="1407" priority="899" operator="greaterThan">
      <formula>"J&amp;25"</formula>
    </cfRule>
    <cfRule type="containsText" priority="900" operator="containsText" text="Excessivamente elevado">
      <formula>NOT(ISERROR(SEARCH("Excessivamente elevado",R173)))</formula>
    </cfRule>
  </conditionalFormatting>
  <conditionalFormatting sqref="R187:S190 R182:R186">
    <cfRule type="containsText" dxfId="1406" priority="1740" operator="containsText" text="Excessivamente elevado">
      <formula>NOT(ISERROR(SEARCH("Excessivamente elevado",R182)))</formula>
    </cfRule>
    <cfRule type="cellIs" dxfId="1405" priority="1741" operator="lessThan">
      <formula>"K$25"</formula>
    </cfRule>
    <cfRule type="cellIs" dxfId="1404" priority="1742" operator="greaterThan">
      <formula>"J&amp;25"</formula>
    </cfRule>
    <cfRule type="containsText" dxfId="1403" priority="1746" operator="containsText" text="Válido">
      <formula>NOT(ISERROR(SEARCH("Válido",R182)))</formula>
    </cfRule>
    <cfRule type="containsText" dxfId="1402" priority="1747" operator="containsText" text="Inexequível">
      <formula>NOT(ISERROR(SEARCH("Inexequível",R182)))</formula>
    </cfRule>
  </conditionalFormatting>
  <conditionalFormatting sqref="Q238:Q247 R243:S244">
    <cfRule type="containsText" dxfId="1401" priority="1583" operator="containsText" text="Excessivamente elevado">
      <formula>NOT(ISERROR(SEARCH("Excessivamente elevado",Q238)))</formula>
    </cfRule>
    <cfRule type="cellIs" dxfId="1400" priority="1584" operator="lessThan">
      <formula>"K$25"</formula>
    </cfRule>
    <cfRule type="cellIs" dxfId="1399" priority="1585" operator="greaterThan">
      <formula>"J&amp;25"</formula>
    </cfRule>
  </conditionalFormatting>
  <conditionalFormatting sqref="R261:R262">
    <cfRule type="cellIs" dxfId="1398" priority="1547" operator="greaterThan">
      <formula>"J&amp;25"</formula>
    </cfRule>
  </conditionalFormatting>
  <conditionalFormatting sqref="S16:S20">
    <cfRule type="aboveAverage" dxfId="1397" priority="1369" aboveAverage="0"/>
  </conditionalFormatting>
  <conditionalFormatting sqref="S23">
    <cfRule type="aboveAverage" dxfId="1396" priority="1376" aboveAverage="0"/>
  </conditionalFormatting>
  <conditionalFormatting sqref="S23:S24">
    <cfRule type="containsText" dxfId="1395" priority="1349" operator="containsText" text="Excessivamente elevado">
      <formula>NOT(ISERROR(SEARCH("Excessivamente elevado",S23)))</formula>
    </cfRule>
    <cfRule type="cellIs" dxfId="1394" priority="1350" operator="lessThan">
      <formula>"K$25"</formula>
    </cfRule>
    <cfRule type="cellIs" dxfId="1393" priority="1351" operator="greaterThan">
      <formula>"J&amp;25"</formula>
    </cfRule>
    <cfRule type="containsText" priority="1352" operator="containsText" text="Excessivamente elevado">
      <formula>NOT(ISERROR(SEARCH("Excessivamente elevado",S23)))</formula>
    </cfRule>
    <cfRule type="containsText" dxfId="1392" priority="1353" operator="containsText" text="Válido">
      <formula>NOT(ISERROR(SEARCH("Válido",S23)))</formula>
    </cfRule>
    <cfRule type="containsText" dxfId="1391" priority="1354" operator="containsText" text="Inexequível">
      <formula>NOT(ISERROR(SEARCH("Inexequível",S23)))</formula>
    </cfRule>
  </conditionalFormatting>
  <conditionalFormatting sqref="S24">
    <cfRule type="aboveAverage" dxfId="1390" priority="1355" aboveAverage="0"/>
  </conditionalFormatting>
  <conditionalFormatting sqref="S33">
    <cfRule type="aboveAverage" dxfId="1389" priority="1404" aboveAverage="0"/>
    <cfRule type="containsText" dxfId="1388" priority="1405" operator="containsText" text="Excessivamente elevado">
      <formula>NOT(ISERROR(SEARCH("Excessivamente elevado",S33)))</formula>
    </cfRule>
    <cfRule type="cellIs" dxfId="1387" priority="1406" operator="lessThan">
      <formula>"K$25"</formula>
    </cfRule>
    <cfRule type="containsText" dxfId="1386" priority="1409" operator="containsText" text="Válido">
      <formula>NOT(ISERROR(SEARCH("Válido",S33)))</formula>
    </cfRule>
    <cfRule type="containsText" dxfId="1385" priority="1410" operator="containsText" text="Inexequível">
      <formula>NOT(ISERROR(SEARCH("Inexequível",S33)))</formula>
    </cfRule>
    <cfRule type="aboveAverage" dxfId="1384" priority="1411" aboveAverage="0"/>
  </conditionalFormatting>
  <conditionalFormatting sqref="S33:S34 S114:S117 S166:S170">
    <cfRule type="containsText" dxfId="1383" priority="1391" operator="containsText" text="Excessivamente elevado">
      <formula>NOT(ISERROR(SEARCH("Excessivamente elevado",S33)))</formula>
    </cfRule>
    <cfRule type="cellIs" dxfId="1382" priority="1392" operator="lessThan">
      <formula>"K$25"</formula>
    </cfRule>
    <cfRule type="containsText" dxfId="1381" priority="1395" operator="containsText" text="Válido">
      <formula>NOT(ISERROR(SEARCH("Válido",S33)))</formula>
    </cfRule>
    <cfRule type="containsText" dxfId="1380" priority="1396" operator="containsText" text="Inexequível">
      <formula>NOT(ISERROR(SEARCH("Inexequível",S33)))</formula>
    </cfRule>
  </conditionalFormatting>
  <conditionalFormatting sqref="S34">
    <cfRule type="containsText" dxfId="1379" priority="1384" operator="containsText" text="Excessivamente elevado">
      <formula>NOT(ISERROR(SEARCH("Excessivamente elevado",S34)))</formula>
    </cfRule>
    <cfRule type="cellIs" dxfId="1378" priority="1385" operator="lessThan">
      <formula>"K$25"</formula>
    </cfRule>
    <cfRule type="containsText" dxfId="1377" priority="1388" operator="containsText" text="Válido">
      <formula>NOT(ISERROR(SEARCH("Válido",S34)))</formula>
    </cfRule>
    <cfRule type="containsText" dxfId="1376" priority="1389" operator="containsText" text="Inexequível">
      <formula>NOT(ISERROR(SEARCH("Inexequível",S34)))</formula>
    </cfRule>
    <cfRule type="aboveAverage" dxfId="1375" priority="1390" aboveAverage="0"/>
    <cfRule type="aboveAverage" dxfId="1374" priority="1397" aboveAverage="0"/>
  </conditionalFormatting>
  <conditionalFormatting sqref="S52">
    <cfRule type="aboveAverage" dxfId="1367" priority="1341" aboveAverage="0"/>
    <cfRule type="containsText" dxfId="1366" priority="1342" operator="containsText" text="Excessivamente elevado">
      <formula>NOT(ISERROR(SEARCH("Excessivamente elevado",S52)))</formula>
    </cfRule>
    <cfRule type="cellIs" dxfId="1365" priority="1343" operator="lessThan">
      <formula>"K$25"</formula>
    </cfRule>
    <cfRule type="containsText" dxfId="1364" priority="1346" operator="containsText" text="Válido">
      <formula>NOT(ISERROR(SEARCH("Válido",S52)))</formula>
    </cfRule>
    <cfRule type="containsText" dxfId="1363" priority="1347" operator="containsText" text="Inexequível">
      <formula>NOT(ISERROR(SEARCH("Inexequível",S52)))</formula>
    </cfRule>
    <cfRule type="aboveAverage" dxfId="1362" priority="1348" aboveAverage="0"/>
  </conditionalFormatting>
  <conditionalFormatting sqref="S52:S53">
    <cfRule type="cellIs" dxfId="1361" priority="1323" operator="greaterThan">
      <formula>"J&amp;25"</formula>
    </cfRule>
    <cfRule type="containsText" priority="1324" operator="containsText" text="Excessivamente elevado">
      <formula>NOT(ISERROR(SEARCH("Excessivamente elevado",S52)))</formula>
    </cfRule>
    <cfRule type="containsText" dxfId="1360" priority="1328" operator="containsText" text="Excessivamente elevado">
      <formula>NOT(ISERROR(SEARCH("Excessivamente elevado",S52)))</formula>
    </cfRule>
    <cfRule type="cellIs" dxfId="1359" priority="1329" operator="lessThan">
      <formula>"K$25"</formula>
    </cfRule>
    <cfRule type="containsText" dxfId="1358" priority="1332" operator="containsText" text="Válido">
      <formula>NOT(ISERROR(SEARCH("Válido",S52)))</formula>
    </cfRule>
    <cfRule type="containsText" dxfId="1357" priority="1333" operator="containsText" text="Inexequível">
      <formula>NOT(ISERROR(SEARCH("Inexequível",S52)))</formula>
    </cfRule>
  </conditionalFormatting>
  <conditionalFormatting sqref="S53">
    <cfRule type="containsText" dxfId="1356" priority="1321" operator="containsText" text="Excessivamente elevado">
      <formula>NOT(ISERROR(SEARCH("Excessivamente elevado",S53)))</formula>
    </cfRule>
    <cfRule type="cellIs" dxfId="1355" priority="1322" operator="lessThan">
      <formula>"K$25"</formula>
    </cfRule>
    <cfRule type="containsText" dxfId="1354" priority="1325" operator="containsText" text="Válido">
      <formula>NOT(ISERROR(SEARCH("Válido",S53)))</formula>
    </cfRule>
    <cfRule type="containsText" dxfId="1353" priority="1326" operator="containsText" text="Inexequível">
      <formula>NOT(ISERROR(SEARCH("Inexequível",S53)))</formula>
    </cfRule>
    <cfRule type="aboveAverage" dxfId="1352" priority="1327" aboveAverage="0"/>
    <cfRule type="aboveAverage" dxfId="1351" priority="1334" aboveAverage="0"/>
  </conditionalFormatting>
  <conditionalFormatting sqref="S63">
    <cfRule type="aboveAverage" dxfId="1350" priority="1313" aboveAverage="0"/>
    <cfRule type="containsText" dxfId="1349" priority="1314" operator="containsText" text="Excessivamente elevado">
      <formula>NOT(ISERROR(SEARCH("Excessivamente elevado",S63)))</formula>
    </cfRule>
    <cfRule type="cellIs" dxfId="1348" priority="1315" operator="lessThan">
      <formula>"K$25"</formula>
    </cfRule>
    <cfRule type="containsText" dxfId="1347" priority="1318" operator="containsText" text="Válido">
      <formula>NOT(ISERROR(SEARCH("Válido",S63)))</formula>
    </cfRule>
    <cfRule type="containsText" dxfId="1346" priority="1319" operator="containsText" text="Inexequível">
      <formula>NOT(ISERROR(SEARCH("Inexequível",S63)))</formula>
    </cfRule>
    <cfRule type="aboveAverage" dxfId="1345" priority="1320" aboveAverage="0"/>
  </conditionalFormatting>
  <conditionalFormatting sqref="S63:S64">
    <cfRule type="cellIs" dxfId="1344" priority="1295" operator="greaterThan">
      <formula>"J&amp;25"</formula>
    </cfRule>
    <cfRule type="containsText" priority="1296" operator="containsText" text="Excessivamente elevado">
      <formula>NOT(ISERROR(SEARCH("Excessivamente elevado",S63)))</formula>
    </cfRule>
    <cfRule type="containsText" dxfId="1343" priority="1300" operator="containsText" text="Excessivamente elevado">
      <formula>NOT(ISERROR(SEARCH("Excessivamente elevado",S63)))</formula>
    </cfRule>
    <cfRule type="cellIs" dxfId="1342" priority="1301" operator="lessThan">
      <formula>"K$25"</formula>
    </cfRule>
    <cfRule type="containsText" dxfId="1341" priority="1304" operator="containsText" text="Válido">
      <formula>NOT(ISERROR(SEARCH("Válido",S63)))</formula>
    </cfRule>
    <cfRule type="containsText" dxfId="1340" priority="1305" operator="containsText" text="Inexequível">
      <formula>NOT(ISERROR(SEARCH("Inexequível",S63)))</formula>
    </cfRule>
  </conditionalFormatting>
  <conditionalFormatting sqref="S64">
    <cfRule type="containsText" dxfId="1339" priority="1293" operator="containsText" text="Excessivamente elevado">
      <formula>NOT(ISERROR(SEARCH("Excessivamente elevado",S64)))</formula>
    </cfRule>
    <cfRule type="cellIs" dxfId="1338" priority="1294" operator="lessThan">
      <formula>"K$25"</formula>
    </cfRule>
    <cfRule type="containsText" dxfId="1337" priority="1297" operator="containsText" text="Válido">
      <formula>NOT(ISERROR(SEARCH("Válido",S64)))</formula>
    </cfRule>
    <cfRule type="containsText" dxfId="1336" priority="1298" operator="containsText" text="Inexequível">
      <formula>NOT(ISERROR(SEARCH("Inexequível",S64)))</formula>
    </cfRule>
    <cfRule type="aboveAverage" dxfId="1335" priority="1299" aboveAverage="0"/>
    <cfRule type="aboveAverage" dxfId="1334" priority="1306" aboveAverage="0"/>
  </conditionalFormatting>
  <conditionalFormatting sqref="S74">
    <cfRule type="aboveAverage" dxfId="1333" priority="1285" aboveAverage="0"/>
    <cfRule type="aboveAverage" dxfId="1332" priority="1292" aboveAverage="0"/>
  </conditionalFormatting>
  <conditionalFormatting sqref="S74:S75">
    <cfRule type="containsText" dxfId="1331" priority="1272" operator="containsText" text="Excessivamente elevado">
      <formula>NOT(ISERROR(SEARCH("Excessivamente elevado",S74)))</formula>
    </cfRule>
    <cfRule type="cellIs" dxfId="1330" priority="1273" operator="lessThan">
      <formula>"K$25"</formula>
    </cfRule>
    <cfRule type="containsText" dxfId="1329" priority="1276" operator="containsText" text="Válido">
      <formula>NOT(ISERROR(SEARCH("Válido",S74)))</formula>
    </cfRule>
    <cfRule type="containsText" dxfId="1328" priority="1277" operator="containsText" text="Inexequível">
      <formula>NOT(ISERROR(SEARCH("Inexequível",S74)))</formula>
    </cfRule>
  </conditionalFormatting>
  <conditionalFormatting sqref="S75">
    <cfRule type="containsText" dxfId="1327" priority="1265" operator="containsText" text="Excessivamente elevado">
      <formula>NOT(ISERROR(SEARCH("Excessivamente elevado",S75)))</formula>
    </cfRule>
    <cfRule type="cellIs" dxfId="1326" priority="1266" operator="lessThan">
      <formula>"K$25"</formula>
    </cfRule>
    <cfRule type="containsText" dxfId="1325" priority="1269" operator="containsText" text="Válido">
      <formula>NOT(ISERROR(SEARCH("Válido",S75)))</formula>
    </cfRule>
    <cfRule type="containsText" dxfId="1324" priority="1270" operator="containsText" text="Inexequível">
      <formula>NOT(ISERROR(SEARCH("Inexequível",S75)))</formula>
    </cfRule>
    <cfRule type="aboveAverage" dxfId="1323" priority="1271" aboveAverage="0"/>
    <cfRule type="aboveAverage" dxfId="1322" priority="1278" aboveAverage="0"/>
  </conditionalFormatting>
  <conditionalFormatting sqref="S86">
    <cfRule type="containsText" dxfId="1321" priority="1251" operator="containsText" text="Excessivamente elevado">
      <formula>NOT(ISERROR(SEARCH("Excessivamente elevado",S86)))</formula>
    </cfRule>
    <cfRule type="cellIs" dxfId="1320" priority="1252" operator="lessThan">
      <formula>"K$25"</formula>
    </cfRule>
    <cfRule type="cellIs" dxfId="1319" priority="1253" operator="greaterThan">
      <formula>"J&amp;25"</formula>
    </cfRule>
    <cfRule type="containsText" priority="1254" operator="containsText" text="Excessivamente elevado">
      <formula>NOT(ISERROR(SEARCH("Excessivamente elevado",S86)))</formula>
    </cfRule>
    <cfRule type="containsText" dxfId="1318" priority="1255" operator="containsText" text="Válido">
      <formula>NOT(ISERROR(SEARCH("Válido",S86)))</formula>
    </cfRule>
    <cfRule type="containsText" dxfId="1317" priority="1256" operator="containsText" text="Inexequível">
      <formula>NOT(ISERROR(SEARCH("Inexequível",S86)))</formula>
    </cfRule>
    <cfRule type="aboveAverage" dxfId="1316" priority="1257" aboveAverage="0"/>
    <cfRule type="containsText" dxfId="1315" priority="1258" operator="containsText" text="Excessivamente elevado">
      <formula>NOT(ISERROR(SEARCH("Excessivamente elevado",S86)))</formula>
    </cfRule>
    <cfRule type="cellIs" dxfId="1314" priority="1259" operator="lessThan">
      <formula>"K$25"</formula>
    </cfRule>
    <cfRule type="containsText" dxfId="1313" priority="1262" operator="containsText" text="Válido">
      <formula>NOT(ISERROR(SEARCH("Válido",S86)))</formula>
    </cfRule>
    <cfRule type="containsText" dxfId="1312" priority="1263" operator="containsText" text="Inexequível">
      <formula>NOT(ISERROR(SEARCH("Inexequível",S86)))</formula>
    </cfRule>
    <cfRule type="aboveAverage" dxfId="1311" priority="1264" aboveAverage="0"/>
  </conditionalFormatting>
  <conditionalFormatting sqref="S95">
    <cfRule type="containsText" dxfId="1310" priority="1237" operator="containsText" text="Excessivamente elevado">
      <formula>NOT(ISERROR(SEARCH("Excessivamente elevado",S95)))</formula>
    </cfRule>
    <cfRule type="cellIs" dxfId="1309" priority="1238" operator="lessThan">
      <formula>"K$25"</formula>
    </cfRule>
    <cfRule type="cellIs" dxfId="1308" priority="1239" operator="greaterThan">
      <formula>"J&amp;25"</formula>
    </cfRule>
    <cfRule type="containsText" priority="1240" operator="containsText" text="Excessivamente elevado">
      <formula>NOT(ISERROR(SEARCH("Excessivamente elevado",S95)))</formula>
    </cfRule>
    <cfRule type="containsText" dxfId="1307" priority="1241" operator="containsText" text="Válido">
      <formula>NOT(ISERROR(SEARCH("Válido",S95)))</formula>
    </cfRule>
    <cfRule type="containsText" dxfId="1306" priority="1242" operator="containsText" text="Inexequível">
      <formula>NOT(ISERROR(SEARCH("Inexequível",S95)))</formula>
    </cfRule>
    <cfRule type="aboveAverage" dxfId="1305" priority="1243" aboveAverage="0"/>
    <cfRule type="containsText" dxfId="1304" priority="1244" operator="containsText" text="Excessivamente elevado">
      <formula>NOT(ISERROR(SEARCH("Excessivamente elevado",S95)))</formula>
    </cfRule>
    <cfRule type="cellIs" dxfId="1303" priority="1245" operator="lessThan">
      <formula>"K$25"</formula>
    </cfRule>
    <cfRule type="containsText" dxfId="1302" priority="1248" operator="containsText" text="Válido">
      <formula>NOT(ISERROR(SEARCH("Válido",S95)))</formula>
    </cfRule>
    <cfRule type="containsText" dxfId="1301" priority="1249" operator="containsText" text="Inexequível">
      <formula>NOT(ISERROR(SEARCH("Inexequível",S95)))</formula>
    </cfRule>
    <cfRule type="aboveAverage" dxfId="1300" priority="1250" aboveAverage="0"/>
  </conditionalFormatting>
  <conditionalFormatting sqref="S107">
    <cfRule type="containsText" dxfId="1299" priority="1223" operator="containsText" text="Excessivamente elevado">
      <formula>NOT(ISERROR(SEARCH("Excessivamente elevado",S107)))</formula>
    </cfRule>
    <cfRule type="cellIs" dxfId="1298" priority="1224" operator="lessThan">
      <formula>"K$25"</formula>
    </cfRule>
    <cfRule type="cellIs" dxfId="1297" priority="1225" operator="greaterThan">
      <formula>"J&amp;25"</formula>
    </cfRule>
    <cfRule type="containsText" priority="1226" operator="containsText" text="Excessivamente elevado">
      <formula>NOT(ISERROR(SEARCH("Excessivamente elevado",S107)))</formula>
    </cfRule>
    <cfRule type="containsText" dxfId="1296" priority="1227" operator="containsText" text="Válido">
      <formula>NOT(ISERROR(SEARCH("Válido",S107)))</formula>
    </cfRule>
    <cfRule type="containsText" dxfId="1295" priority="1228" operator="containsText" text="Inexequível">
      <formula>NOT(ISERROR(SEARCH("Inexequível",S107)))</formula>
    </cfRule>
    <cfRule type="aboveAverage" dxfId="1294" priority="1229" aboveAverage="0"/>
    <cfRule type="containsText" dxfId="1293" priority="1230" operator="containsText" text="Excessivamente elevado">
      <formula>NOT(ISERROR(SEARCH("Excessivamente elevado",S107)))</formula>
    </cfRule>
    <cfRule type="cellIs" dxfId="1292" priority="1231" operator="lessThan">
      <formula>"K$25"</formula>
    </cfRule>
    <cfRule type="containsText" dxfId="1291" priority="1234" operator="containsText" text="Válido">
      <formula>NOT(ISERROR(SEARCH("Válido",S107)))</formula>
    </cfRule>
    <cfRule type="containsText" dxfId="1290" priority="1235" operator="containsText" text="Inexequível">
      <formula>NOT(ISERROR(SEARCH("Inexequível",S107)))</formula>
    </cfRule>
    <cfRule type="aboveAverage" dxfId="1289" priority="1236" aboveAverage="0"/>
  </conditionalFormatting>
  <conditionalFormatting sqref="S117">
    <cfRule type="aboveAverage" dxfId="1288" priority="1215" aboveAverage="0"/>
    <cfRule type="aboveAverage" dxfId="1287" priority="1222" aboveAverage="0"/>
  </conditionalFormatting>
  <conditionalFormatting sqref="S117:S118">
    <cfRule type="containsText" dxfId="1286" priority="1202" operator="containsText" text="Excessivamente elevado">
      <formula>NOT(ISERROR(SEARCH("Excessivamente elevado",S117)))</formula>
    </cfRule>
    <cfRule type="cellIs" dxfId="1285" priority="1203" operator="lessThan">
      <formula>"K$25"</formula>
    </cfRule>
    <cfRule type="containsText" dxfId="1284" priority="1206" operator="containsText" text="Válido">
      <formula>NOT(ISERROR(SEARCH("Válido",S117)))</formula>
    </cfRule>
    <cfRule type="containsText" dxfId="1283" priority="1207" operator="containsText" text="Inexequível">
      <formula>NOT(ISERROR(SEARCH("Inexequível",S117)))</formula>
    </cfRule>
  </conditionalFormatting>
  <conditionalFormatting sqref="S118">
    <cfRule type="containsText" dxfId="1282" priority="1195" operator="containsText" text="Excessivamente elevado">
      <formula>NOT(ISERROR(SEARCH("Excessivamente elevado",S118)))</formula>
    </cfRule>
    <cfRule type="cellIs" dxfId="1281" priority="1196" operator="lessThan">
      <formula>"K$25"</formula>
    </cfRule>
    <cfRule type="containsText" dxfId="1280" priority="1199" operator="containsText" text="Válido">
      <formula>NOT(ISERROR(SEARCH("Válido",S118)))</formula>
    </cfRule>
    <cfRule type="containsText" dxfId="1279" priority="1200" operator="containsText" text="Inexequível">
      <formula>NOT(ISERROR(SEARCH("Inexequível",S118)))</formula>
    </cfRule>
    <cfRule type="aboveAverage" dxfId="1278" priority="1201" aboveAverage="0"/>
    <cfRule type="aboveAverage" dxfId="1277" priority="1208" aboveAverage="0"/>
  </conditionalFormatting>
  <conditionalFormatting sqref="S128">
    <cfRule type="containsText" dxfId="1270" priority="1181" operator="containsText" text="Excessivamente elevado">
      <formula>NOT(ISERROR(SEARCH("Excessivamente elevado",S128)))</formula>
    </cfRule>
    <cfRule type="cellIs" dxfId="1269" priority="1182" operator="lessThan">
      <formula>"K$25"</formula>
    </cfRule>
    <cfRule type="cellIs" dxfId="1268" priority="1183" operator="greaterThan">
      <formula>"J&amp;25"</formula>
    </cfRule>
    <cfRule type="containsText" priority="1184" operator="containsText" text="Excessivamente elevado">
      <formula>NOT(ISERROR(SEARCH("Excessivamente elevado",S128)))</formula>
    </cfRule>
    <cfRule type="containsText" dxfId="1267" priority="1185" operator="containsText" text="Válido">
      <formula>NOT(ISERROR(SEARCH("Válido",S128)))</formula>
    </cfRule>
    <cfRule type="containsText" dxfId="1266" priority="1186" operator="containsText" text="Inexequível">
      <formula>NOT(ISERROR(SEARCH("Inexequível",S128)))</formula>
    </cfRule>
    <cfRule type="aboveAverage" dxfId="1265" priority="1187" aboveAverage="0"/>
    <cfRule type="containsText" dxfId="1264" priority="1188" operator="containsText" text="Excessivamente elevado">
      <formula>NOT(ISERROR(SEARCH("Excessivamente elevado",S128)))</formula>
    </cfRule>
    <cfRule type="cellIs" dxfId="1263" priority="1189" operator="lessThan">
      <formula>"K$25"</formula>
    </cfRule>
    <cfRule type="containsText" dxfId="1262" priority="1192" operator="containsText" text="Válido">
      <formula>NOT(ISERROR(SEARCH("Válido",S128)))</formula>
    </cfRule>
    <cfRule type="containsText" dxfId="1261" priority="1193" operator="containsText" text="Inexequível">
      <formula>NOT(ISERROR(SEARCH("Inexequível",S128)))</formula>
    </cfRule>
    <cfRule type="aboveAverage" dxfId="1260" priority="1194" aboveAverage="0"/>
  </conditionalFormatting>
  <conditionalFormatting sqref="S138">
    <cfRule type="containsText" dxfId="1259" priority="1167" operator="containsText" text="Excessivamente elevado">
      <formula>NOT(ISERROR(SEARCH("Excessivamente elevado",S138)))</formula>
    </cfRule>
    <cfRule type="cellIs" dxfId="1258" priority="1168" operator="lessThan">
      <formula>"K$25"</formula>
    </cfRule>
    <cfRule type="cellIs" dxfId="1257" priority="1169" operator="greaterThan">
      <formula>"J&amp;25"</formula>
    </cfRule>
    <cfRule type="containsText" priority="1170" operator="containsText" text="Excessivamente elevado">
      <formula>NOT(ISERROR(SEARCH("Excessivamente elevado",S138)))</formula>
    </cfRule>
    <cfRule type="containsText" dxfId="1256" priority="1171" operator="containsText" text="Válido">
      <formula>NOT(ISERROR(SEARCH("Válido",S138)))</formula>
    </cfRule>
    <cfRule type="containsText" dxfId="1255" priority="1172" operator="containsText" text="Inexequível">
      <formula>NOT(ISERROR(SEARCH("Inexequível",S138)))</formula>
    </cfRule>
    <cfRule type="aboveAverage" dxfId="1254" priority="1173" aboveAverage="0"/>
    <cfRule type="containsText" dxfId="1253" priority="1174" operator="containsText" text="Excessivamente elevado">
      <formula>NOT(ISERROR(SEARCH("Excessivamente elevado",S138)))</formula>
    </cfRule>
    <cfRule type="cellIs" dxfId="1252" priority="1175" operator="lessThan">
      <formula>"K$25"</formula>
    </cfRule>
    <cfRule type="containsText" dxfId="1251" priority="1178" operator="containsText" text="Válido">
      <formula>NOT(ISERROR(SEARCH("Válido",S138)))</formula>
    </cfRule>
    <cfRule type="containsText" dxfId="1250" priority="1179" operator="containsText" text="Inexequível">
      <formula>NOT(ISERROR(SEARCH("Inexequível",S138)))</formula>
    </cfRule>
    <cfRule type="aboveAverage" dxfId="1249" priority="1180" aboveAverage="0"/>
  </conditionalFormatting>
  <conditionalFormatting sqref="S149">
    <cfRule type="containsText" dxfId="1248" priority="1153" operator="containsText" text="Excessivamente elevado">
      <formula>NOT(ISERROR(SEARCH("Excessivamente elevado",S149)))</formula>
    </cfRule>
    <cfRule type="cellIs" dxfId="1247" priority="1154" operator="lessThan">
      <formula>"K$25"</formula>
    </cfRule>
    <cfRule type="cellIs" dxfId="1246" priority="1155" operator="greaterThan">
      <formula>"J&amp;25"</formula>
    </cfRule>
    <cfRule type="containsText" priority="1156" operator="containsText" text="Excessivamente elevado">
      <formula>NOT(ISERROR(SEARCH("Excessivamente elevado",S149)))</formula>
    </cfRule>
    <cfRule type="containsText" dxfId="1245" priority="1157" operator="containsText" text="Válido">
      <formula>NOT(ISERROR(SEARCH("Válido",S149)))</formula>
    </cfRule>
    <cfRule type="containsText" dxfId="1244" priority="1158" operator="containsText" text="Inexequível">
      <formula>NOT(ISERROR(SEARCH("Inexequível",S149)))</formula>
    </cfRule>
    <cfRule type="aboveAverage" dxfId="1243" priority="1159" aboveAverage="0"/>
    <cfRule type="containsText" dxfId="1242" priority="1160" operator="containsText" text="Excessivamente elevado">
      <formula>NOT(ISERROR(SEARCH("Excessivamente elevado",S149)))</formula>
    </cfRule>
    <cfRule type="cellIs" dxfId="1241" priority="1161" operator="lessThan">
      <formula>"K$25"</formula>
    </cfRule>
    <cfRule type="containsText" dxfId="1240" priority="1164" operator="containsText" text="Válido">
      <formula>NOT(ISERROR(SEARCH("Válido",S149)))</formula>
    </cfRule>
    <cfRule type="containsText" dxfId="1239" priority="1165" operator="containsText" text="Inexequível">
      <formula>NOT(ISERROR(SEARCH("Inexequível",S149)))</formula>
    </cfRule>
    <cfRule type="aboveAverage" dxfId="1238" priority="1166" aboveAverage="0"/>
  </conditionalFormatting>
  <conditionalFormatting sqref="S159">
    <cfRule type="containsText" dxfId="1237" priority="1139" operator="containsText" text="Excessivamente elevado">
      <formula>NOT(ISERROR(SEARCH("Excessivamente elevado",S159)))</formula>
    </cfRule>
    <cfRule type="cellIs" dxfId="1236" priority="1140" operator="lessThan">
      <formula>"K$25"</formula>
    </cfRule>
    <cfRule type="containsText" dxfId="1235" priority="1143" operator="containsText" text="Válido">
      <formula>NOT(ISERROR(SEARCH("Válido",S159)))</formula>
    </cfRule>
    <cfRule type="containsText" dxfId="1234" priority="1144" operator="containsText" text="Inexequível">
      <formula>NOT(ISERROR(SEARCH("Inexequível",S159)))</formula>
    </cfRule>
    <cfRule type="aboveAverage" dxfId="1233" priority="1145" aboveAverage="0"/>
    <cfRule type="aboveAverage" dxfId="1232" priority="1152" aboveAverage="0"/>
  </conditionalFormatting>
  <conditionalFormatting sqref="S170">
    <cfRule type="aboveAverage" dxfId="1231" priority="1131" aboveAverage="0"/>
    <cfRule type="aboveAverage" dxfId="1230" priority="1138" aboveAverage="0"/>
  </conditionalFormatting>
  <conditionalFormatting sqref="S170:S171">
    <cfRule type="containsText" dxfId="1229" priority="1118" operator="containsText" text="Excessivamente elevado">
      <formula>NOT(ISERROR(SEARCH("Excessivamente elevado",S170)))</formula>
    </cfRule>
    <cfRule type="cellIs" dxfId="1228" priority="1119" operator="lessThan">
      <formula>"K$25"</formula>
    </cfRule>
    <cfRule type="containsText" dxfId="1227" priority="1122" operator="containsText" text="Válido">
      <formula>NOT(ISERROR(SEARCH("Válido",S170)))</formula>
    </cfRule>
    <cfRule type="containsText" dxfId="1226" priority="1123" operator="containsText" text="Inexequível">
      <formula>NOT(ISERROR(SEARCH("Inexequível",S170)))</formula>
    </cfRule>
  </conditionalFormatting>
  <conditionalFormatting sqref="S171">
    <cfRule type="containsText" dxfId="1225" priority="1111" operator="containsText" text="Excessivamente elevado">
      <formula>NOT(ISERROR(SEARCH("Excessivamente elevado",S171)))</formula>
    </cfRule>
    <cfRule type="cellIs" dxfId="1224" priority="1112" operator="lessThan">
      <formula>"K$25"</formula>
    </cfRule>
    <cfRule type="containsText" dxfId="1223" priority="1115" operator="containsText" text="Válido">
      <formula>NOT(ISERROR(SEARCH("Válido",S171)))</formula>
    </cfRule>
    <cfRule type="containsText" dxfId="1222" priority="1116" operator="containsText" text="Inexequível">
      <formula>NOT(ISERROR(SEARCH("Inexequível",S171)))</formula>
    </cfRule>
    <cfRule type="aboveAverage" dxfId="1221" priority="1117" aboveAverage="0"/>
    <cfRule type="aboveAverage" dxfId="1220" priority="1124" aboveAverage="0"/>
  </conditionalFormatting>
  <conditionalFormatting sqref="S178">
    <cfRule type="aboveAverage" dxfId="1219" priority="1786" aboveAverage="0"/>
  </conditionalFormatting>
  <conditionalFormatting sqref="S180">
    <cfRule type="containsText" dxfId="1214" priority="1097" operator="containsText" text="Excessivamente elevado">
      <formula>NOT(ISERROR(SEARCH("Excessivamente elevado",S180)))</formula>
    </cfRule>
    <cfRule type="cellIs" dxfId="1213" priority="1098" operator="lessThan">
      <formula>"K$25"</formula>
    </cfRule>
    <cfRule type="cellIs" dxfId="1212" priority="1099" operator="greaterThan">
      <formula>"J&amp;25"</formula>
    </cfRule>
    <cfRule type="containsText" priority="1100" operator="containsText" text="Excessivamente elevado">
      <formula>NOT(ISERROR(SEARCH("Excessivamente elevado",S180)))</formula>
    </cfRule>
    <cfRule type="containsText" dxfId="1211" priority="1101" operator="containsText" text="Válido">
      <formula>NOT(ISERROR(SEARCH("Válido",S180)))</formula>
    </cfRule>
    <cfRule type="containsText" dxfId="1210" priority="1102" operator="containsText" text="Inexequível">
      <formula>NOT(ISERROR(SEARCH("Inexequível",S180)))</formula>
    </cfRule>
    <cfRule type="aboveAverage" dxfId="1209" priority="1103" aboveAverage="0"/>
    <cfRule type="containsText" dxfId="1208" priority="1104" operator="containsText" text="Excessivamente elevado">
      <formula>NOT(ISERROR(SEARCH("Excessivamente elevado",S180)))</formula>
    </cfRule>
    <cfRule type="cellIs" dxfId="1207" priority="1105" operator="lessThan">
      <formula>"K$25"</formula>
    </cfRule>
    <cfRule type="containsText" dxfId="1206" priority="1108" operator="containsText" text="Válido">
      <formula>NOT(ISERROR(SEARCH("Válido",S180)))</formula>
    </cfRule>
    <cfRule type="containsText" dxfId="1205" priority="1109" operator="containsText" text="Inexequível">
      <formula>NOT(ISERROR(SEARCH("Inexequível",S180)))</formula>
    </cfRule>
    <cfRule type="aboveAverage" dxfId="1204" priority="1110" aboveAverage="0"/>
  </conditionalFormatting>
  <conditionalFormatting sqref="S191">
    <cfRule type="containsText" dxfId="1203" priority="1083" operator="containsText" text="Excessivamente elevado">
      <formula>NOT(ISERROR(SEARCH("Excessivamente elevado",S191)))</formula>
    </cfRule>
    <cfRule type="cellIs" dxfId="1202" priority="1084" operator="lessThan">
      <formula>"K$25"</formula>
    </cfRule>
    <cfRule type="cellIs" dxfId="1201" priority="1085" operator="greaterThan">
      <formula>"J&amp;25"</formula>
    </cfRule>
    <cfRule type="containsText" dxfId="1200" priority="1087" operator="containsText" text="Válido">
      <formula>NOT(ISERROR(SEARCH("Válido",S191)))</formula>
    </cfRule>
    <cfRule type="containsText" dxfId="1199" priority="1088" operator="containsText" text="Inexequível">
      <formula>NOT(ISERROR(SEARCH("Inexequível",S191)))</formula>
    </cfRule>
    <cfRule type="aboveAverage" dxfId="1198" priority="1089" aboveAverage="0"/>
    <cfRule type="containsText" dxfId="1197" priority="1090" operator="containsText" text="Excessivamente elevado">
      <formula>NOT(ISERROR(SEARCH("Excessivamente elevado",S191)))</formula>
    </cfRule>
    <cfRule type="cellIs" dxfId="1196" priority="1091" operator="lessThan">
      <formula>"K$25"</formula>
    </cfRule>
    <cfRule type="containsText" dxfId="1195" priority="1094" operator="containsText" text="Válido">
      <formula>NOT(ISERROR(SEARCH("Válido",S191)))</formula>
    </cfRule>
    <cfRule type="containsText" dxfId="1194" priority="1095" operator="containsText" text="Inexequível">
      <formula>NOT(ISERROR(SEARCH("Inexequível",S191)))</formula>
    </cfRule>
    <cfRule type="aboveAverage" dxfId="1193" priority="1096" aboveAverage="0"/>
  </conditionalFormatting>
  <conditionalFormatting sqref="S221">
    <cfRule type="containsText" dxfId="1192" priority="1069" operator="containsText" text="Excessivamente elevado">
      <formula>NOT(ISERROR(SEARCH("Excessivamente elevado",S221)))</formula>
    </cfRule>
    <cfRule type="cellIs" dxfId="1191" priority="1070" operator="lessThan">
      <formula>"K$25"</formula>
    </cfRule>
    <cfRule type="containsText" dxfId="1190" priority="1073" operator="containsText" text="Válido">
      <formula>NOT(ISERROR(SEARCH("Válido",S221)))</formula>
    </cfRule>
    <cfRule type="containsText" dxfId="1189" priority="1074" operator="containsText" text="Inexequível">
      <formula>NOT(ISERROR(SEARCH("Inexequível",S221)))</formula>
    </cfRule>
    <cfRule type="aboveAverage" dxfId="1188" priority="1075" aboveAverage="0"/>
    <cfRule type="aboveAverage" dxfId="1187" priority="1082" aboveAverage="0"/>
  </conditionalFormatting>
  <conditionalFormatting sqref="S229">
    <cfRule type="containsText" dxfId="1186" priority="1055" operator="containsText" text="Excessivamente elevado">
      <formula>NOT(ISERROR(SEARCH("Excessivamente elevado",S229)))</formula>
    </cfRule>
    <cfRule type="cellIs" dxfId="1185" priority="1056" operator="lessThan">
      <formula>"K$25"</formula>
    </cfRule>
    <cfRule type="containsText" dxfId="1184" priority="1059" operator="containsText" text="Válido">
      <formula>NOT(ISERROR(SEARCH("Válido",S229)))</formula>
    </cfRule>
    <cfRule type="containsText" dxfId="1183" priority="1060" operator="containsText" text="Inexequível">
      <formula>NOT(ISERROR(SEARCH("Inexequível",S229)))</formula>
    </cfRule>
    <cfRule type="aboveAverage" dxfId="1182" priority="1061" aboveAverage="0"/>
    <cfRule type="aboveAverage" dxfId="1181" priority="1068" aboveAverage="0"/>
  </conditionalFormatting>
  <conditionalFormatting sqref="S236">
    <cfRule type="containsText" dxfId="1180" priority="1041" operator="containsText" text="Excessivamente elevado">
      <formula>NOT(ISERROR(SEARCH("Excessivamente elevado",S236)))</formula>
    </cfRule>
    <cfRule type="cellIs" dxfId="1179" priority="1042" operator="lessThan">
      <formula>"K$25"</formula>
    </cfRule>
    <cfRule type="containsText" dxfId="1178" priority="1045" operator="containsText" text="Válido">
      <formula>NOT(ISERROR(SEARCH("Válido",S236)))</formula>
    </cfRule>
    <cfRule type="containsText" dxfId="1177" priority="1046" operator="containsText" text="Inexequível">
      <formula>NOT(ISERROR(SEARCH("Inexequível",S236)))</formula>
    </cfRule>
    <cfRule type="aboveAverage" dxfId="1176" priority="1047" aboveAverage="0"/>
    <cfRule type="cellIs" dxfId="1175" priority="1049" operator="lessThan">
      <formula>"K$25"</formula>
    </cfRule>
    <cfRule type="containsText" dxfId="1174" priority="1052" operator="containsText" text="Válido">
      <formula>NOT(ISERROR(SEARCH("Válido",S236)))</formula>
    </cfRule>
    <cfRule type="containsText" dxfId="1173" priority="1053" operator="containsText" text="Inexequível">
      <formula>NOT(ISERROR(SEARCH("Inexequível",S236)))</formula>
    </cfRule>
    <cfRule type="aboveAverage" dxfId="1172" priority="1054" aboveAverage="0"/>
  </conditionalFormatting>
  <conditionalFormatting sqref="S247">
    <cfRule type="containsText" dxfId="1171" priority="1027" operator="containsText" text="Excessivamente elevado">
      <formula>NOT(ISERROR(SEARCH("Excessivamente elevado",S247)))</formula>
    </cfRule>
    <cfRule type="cellIs" dxfId="1170" priority="1028" operator="lessThan">
      <formula>"K$25"</formula>
    </cfRule>
    <cfRule type="cellIs" dxfId="1169" priority="1029" operator="greaterThan">
      <formula>"J&amp;25"</formula>
    </cfRule>
    <cfRule type="containsText" priority="1030" operator="containsText" text="Excessivamente elevado">
      <formula>NOT(ISERROR(SEARCH("Excessivamente elevado",S247)))</formula>
    </cfRule>
    <cfRule type="containsText" dxfId="1168" priority="1031" operator="containsText" text="Válido">
      <formula>NOT(ISERROR(SEARCH("Válido",S247)))</formula>
    </cfRule>
    <cfRule type="containsText" dxfId="1167" priority="1032" operator="containsText" text="Inexequível">
      <formula>NOT(ISERROR(SEARCH("Inexequível",S247)))</formula>
    </cfRule>
    <cfRule type="aboveAverage" dxfId="1166" priority="1033" aboveAverage="0"/>
    <cfRule type="containsText" dxfId="1165" priority="1034" operator="containsText" text="Excessivamente elevado">
      <formula>NOT(ISERROR(SEARCH("Excessivamente elevado",S247)))</formula>
    </cfRule>
    <cfRule type="cellIs" dxfId="1164" priority="1035" operator="lessThan">
      <formula>"K$25"</formula>
    </cfRule>
    <cfRule type="containsText" dxfId="1163" priority="1038" operator="containsText" text="Válido">
      <formula>NOT(ISERROR(SEARCH("Válido",S247)))</formula>
    </cfRule>
    <cfRule type="containsText" dxfId="1162" priority="1039" operator="containsText" text="Inexequível">
      <formula>NOT(ISERROR(SEARCH("Inexequível",S247)))</formula>
    </cfRule>
    <cfRule type="aboveAverage" dxfId="1161" priority="1040" aboveAverage="0"/>
  </conditionalFormatting>
  <conditionalFormatting sqref="S261">
    <cfRule type="aboveAverage" dxfId="1156" priority="977" aboveAverage="0"/>
    <cfRule type="containsText" dxfId="1155" priority="978" operator="containsText" text="Excessivamente elevado">
      <formula>NOT(ISERROR(SEARCH("Excessivamente elevado",S261)))</formula>
    </cfRule>
    <cfRule type="cellIs" dxfId="1154" priority="979" operator="lessThan">
      <formula>"K$25"</formula>
    </cfRule>
    <cfRule type="containsText" dxfId="1153" priority="982" operator="containsText" text="Válido">
      <formula>NOT(ISERROR(SEARCH("Válido",S261)))</formula>
    </cfRule>
    <cfRule type="containsText" dxfId="1152" priority="983" operator="containsText" text="Inexequível">
      <formula>NOT(ISERROR(SEARCH("Inexequível",S261)))</formula>
    </cfRule>
    <cfRule type="aboveAverage" dxfId="1151" priority="984" aboveAverage="0"/>
  </conditionalFormatting>
  <conditionalFormatting sqref="S261:S262">
    <cfRule type="cellIs" dxfId="1150" priority="965" operator="lessThan">
      <formula>"K$25"</formula>
    </cfRule>
    <cfRule type="containsText" dxfId="1149" priority="968" operator="containsText" text="Válido">
      <formula>NOT(ISERROR(SEARCH("Válido",S261)))</formula>
    </cfRule>
    <cfRule type="containsText" dxfId="1148" priority="969" operator="containsText" text="Inexequível">
      <formula>NOT(ISERROR(SEARCH("Inexequível",S261)))</formula>
    </cfRule>
  </conditionalFormatting>
  <conditionalFormatting sqref="S261:S264">
    <cfRule type="cellIs" dxfId="1147" priority="931" operator="greaterThan">
      <formula>"J&amp;25"</formula>
    </cfRule>
  </conditionalFormatting>
  <conditionalFormatting sqref="S262">
    <cfRule type="aboveAverage" dxfId="1146" priority="963" aboveAverage="0"/>
    <cfRule type="aboveAverage" dxfId="1145" priority="970" aboveAverage="0"/>
  </conditionalFormatting>
  <conditionalFormatting sqref="S262:S263">
    <cfRule type="containsText" dxfId="1144" priority="950" operator="containsText" text="Excessivamente elevado">
      <formula>NOT(ISERROR(SEARCH("Excessivamente elevado",S262)))</formula>
    </cfRule>
    <cfRule type="cellIs" dxfId="1143" priority="951" operator="lessThan">
      <formula>"K$25"</formula>
    </cfRule>
    <cfRule type="containsText" dxfId="1142" priority="954" operator="containsText" text="Válido">
      <formula>NOT(ISERROR(SEARCH("Válido",S262)))</formula>
    </cfRule>
    <cfRule type="containsText" dxfId="1141" priority="955" operator="containsText" text="Inexequível">
      <formula>NOT(ISERROR(SEARCH("Inexequível",S262)))</formula>
    </cfRule>
  </conditionalFormatting>
  <conditionalFormatting sqref="S263">
    <cfRule type="aboveAverage" dxfId="1140" priority="949" aboveAverage="0"/>
    <cfRule type="aboveAverage" dxfId="1139" priority="956" aboveAverage="0"/>
  </conditionalFormatting>
  <conditionalFormatting sqref="S263:S264">
    <cfRule type="containsText" dxfId="1138" priority="936" operator="containsText" text="Excessivamente elevado">
      <formula>NOT(ISERROR(SEARCH("Excessivamente elevado",S263)))</formula>
    </cfRule>
    <cfRule type="cellIs" dxfId="1137" priority="937" operator="lessThan">
      <formula>"K$25"</formula>
    </cfRule>
    <cfRule type="containsText" dxfId="1136" priority="940" operator="containsText" text="Válido">
      <formula>NOT(ISERROR(SEARCH("Válido",S263)))</formula>
    </cfRule>
    <cfRule type="containsText" dxfId="1135" priority="941" operator="containsText" text="Inexequível">
      <formula>NOT(ISERROR(SEARCH("Inexequível",S263)))</formula>
    </cfRule>
  </conditionalFormatting>
  <conditionalFormatting sqref="S264">
    <cfRule type="containsText" dxfId="1134" priority="929" operator="containsText" text="Excessivamente elevado">
      <formula>NOT(ISERROR(SEARCH("Excessivamente elevado",S264)))</formula>
    </cfRule>
    <cfRule type="cellIs" dxfId="1133" priority="930" operator="lessThan">
      <formula>"K$25"</formula>
    </cfRule>
    <cfRule type="containsText" dxfId="1132" priority="933" operator="containsText" text="Válido">
      <formula>NOT(ISERROR(SEARCH("Válido",S264)))</formula>
    </cfRule>
    <cfRule type="containsText" dxfId="1131" priority="934" operator="containsText" text="Inexequível">
      <formula>NOT(ISERROR(SEARCH("Inexequível",S264)))</formula>
    </cfRule>
    <cfRule type="aboveAverage" dxfId="1130" priority="935" aboveAverage="0"/>
    <cfRule type="aboveAverage" dxfId="1129" priority="942" aboveAverage="0"/>
  </conditionalFormatting>
  <conditionalFormatting sqref="S254">
    <cfRule type="containsText" dxfId="1128" priority="11314" operator="containsText" text="Válido">
      <formula>NOT(ISERROR(SEARCH("Válido",S254)))</formula>
    </cfRule>
    <cfRule type="containsText" dxfId="1127" priority="11315" operator="containsText" text="Inexequível">
      <formula>NOT(ISERROR(SEARCH("Inexequível",S254)))</formula>
    </cfRule>
    <cfRule type="aboveAverage" dxfId="1126" priority="11316" aboveAverage="0"/>
  </conditionalFormatting>
  <conditionalFormatting sqref="Q16:Q24">
    <cfRule type="aboveAverage" dxfId="1125" priority="11344" aboveAverage="0"/>
  </conditionalFormatting>
  <conditionalFormatting sqref="R16:R24">
    <cfRule type="aboveAverage" dxfId="1124" priority="11364" aboveAverage="0"/>
  </conditionalFormatting>
  <conditionalFormatting sqref="S16:S18">
    <cfRule type="aboveAverage" dxfId="1123" priority="11367" aboveAverage="0"/>
  </conditionalFormatting>
  <conditionalFormatting sqref="Q26:Q34">
    <cfRule type="aboveAverage" dxfId="1122" priority="11389" aboveAverage="0"/>
  </conditionalFormatting>
  <conditionalFormatting sqref="R26:R34">
    <cfRule type="aboveAverage" dxfId="1121" priority="11391" aboveAverage="0"/>
  </conditionalFormatting>
  <conditionalFormatting sqref="S31:S32">
    <cfRule type="containsText" dxfId="1120" priority="11393" operator="containsText" text="Válido">
      <formula>NOT(ISERROR(SEARCH("Válido",S31)))</formula>
    </cfRule>
    <cfRule type="containsText" dxfId="1119" priority="11394" operator="containsText" text="Inexequível">
      <formula>NOT(ISERROR(SEARCH("Inexequível",S31)))</formula>
    </cfRule>
    <cfRule type="aboveAverage" dxfId="1118" priority="11395" aboveAverage="0"/>
  </conditionalFormatting>
  <conditionalFormatting sqref="Q36:Q42">
    <cfRule type="containsText" priority="11408" operator="containsText" text="Excessivamente elevado">
      <formula>NOT(ISERROR(SEARCH("Excessivamente elevado",Q36)))</formula>
    </cfRule>
    <cfRule type="containsText" dxfId="1117" priority="11409" operator="containsText" text="Válido">
      <formula>NOT(ISERROR(SEARCH("Válido",Q36)))</formula>
    </cfRule>
    <cfRule type="containsText" dxfId="1116" priority="11410" operator="containsText" text="Inexequível">
      <formula>NOT(ISERROR(SEARCH("Inexequível",Q36)))</formula>
    </cfRule>
    <cfRule type="aboveAverage" dxfId="1115" priority="11411" aboveAverage="0"/>
  </conditionalFormatting>
  <conditionalFormatting sqref="R36:R38">
    <cfRule type="containsText" dxfId="1114" priority="11416" operator="containsText" text="Válido">
      <formula>NOT(ISERROR(SEARCH("Válido",R36)))</formula>
    </cfRule>
    <cfRule type="containsText" dxfId="1113" priority="11417" operator="containsText" text="Inexequível">
      <formula>NOT(ISERROR(SEARCH("Inexequível",R36)))</formula>
    </cfRule>
    <cfRule type="aboveAverage" dxfId="1112" priority="11418" aboveAverage="0"/>
  </conditionalFormatting>
  <conditionalFormatting sqref="Q44:Q53">
    <cfRule type="containsText" priority="11452" operator="containsText" text="Excessivamente elevado">
      <formula>NOT(ISERROR(SEARCH("Excessivamente elevado",Q44)))</formula>
    </cfRule>
    <cfRule type="containsText" dxfId="1103" priority="11453" operator="containsText" text="Válido">
      <formula>NOT(ISERROR(SEARCH("Válido",Q44)))</formula>
    </cfRule>
    <cfRule type="containsText" dxfId="1102" priority="11454" operator="containsText" text="Inexequível">
      <formula>NOT(ISERROR(SEARCH("Inexequível",Q44)))</formula>
    </cfRule>
    <cfRule type="aboveAverage" dxfId="1101" priority="11455" aboveAverage="0"/>
  </conditionalFormatting>
  <conditionalFormatting sqref="R44:R48">
    <cfRule type="cellIs" dxfId="1100" priority="11460" operator="greaterThan">
      <formula>"J$25"</formula>
    </cfRule>
    <cfRule type="containsText" dxfId="1099" priority="11461" operator="containsText" text="Válido">
      <formula>NOT(ISERROR(SEARCH("Válido",R44)))</formula>
    </cfRule>
    <cfRule type="containsText" dxfId="1098" priority="11462" operator="containsText" text="Inexequível">
      <formula>NOT(ISERROR(SEARCH("Inexequível",R44)))</formula>
    </cfRule>
    <cfRule type="aboveAverage" dxfId="1097" priority="11463" aboveAverage="0"/>
  </conditionalFormatting>
  <conditionalFormatting sqref="Q55:Q64">
    <cfRule type="containsText" dxfId="1090" priority="11484" operator="containsText" text="Excessivamente elevado">
      <formula>NOT(ISERROR(SEARCH("Excessivamente elevado",Q55)))</formula>
    </cfRule>
    <cfRule type="cellIs" dxfId="1089" priority="11485" operator="lessThan">
      <formula>"K$25"</formula>
    </cfRule>
    <cfRule type="cellIs" dxfId="1088" priority="11486" operator="greaterThan">
      <formula>"J&amp;25"</formula>
    </cfRule>
    <cfRule type="cellIs" dxfId="1087" priority="11487" operator="greaterThan">
      <formula>"J$25"</formula>
    </cfRule>
    <cfRule type="containsText" priority="11488" operator="containsText" text="Excessivamente elevado">
      <formula>NOT(ISERROR(SEARCH("Excessivamente elevado",Q55)))</formula>
    </cfRule>
    <cfRule type="containsText" dxfId="1086" priority="11489" operator="containsText" text="Válido">
      <formula>NOT(ISERROR(SEARCH("Válido",Q55)))</formula>
    </cfRule>
    <cfRule type="containsText" dxfId="1085" priority="11490" operator="containsText" text="Inexequível">
      <formula>NOT(ISERROR(SEARCH("Inexequível",Q55)))</formula>
    </cfRule>
    <cfRule type="aboveAverage" dxfId="1084" priority="11491" aboveAverage="0"/>
  </conditionalFormatting>
  <conditionalFormatting sqref="Q66:Q75">
    <cfRule type="containsText" dxfId="1071" priority="11530" operator="containsText" text="Excessivamente elevado">
      <formula>NOT(ISERROR(SEARCH("Excessivamente elevado",Q66)))</formula>
    </cfRule>
    <cfRule type="cellIs" dxfId="1070" priority="11531" operator="lessThan">
      <formula>"K$25"</formula>
    </cfRule>
    <cfRule type="cellIs" dxfId="1069" priority="11532" operator="greaterThan">
      <formula>"J&amp;25"</formula>
    </cfRule>
    <cfRule type="cellIs" dxfId="1068" priority="11533" operator="greaterThan">
      <formula>"J$25"</formula>
    </cfRule>
    <cfRule type="containsText" priority="11534" operator="containsText" text="Excessivamente elevado">
      <formula>NOT(ISERROR(SEARCH("Excessivamente elevado",Q66)))</formula>
    </cfRule>
    <cfRule type="containsText" dxfId="1067" priority="11535" operator="containsText" text="Válido">
      <formula>NOT(ISERROR(SEARCH("Válido",Q66)))</formula>
    </cfRule>
    <cfRule type="containsText" dxfId="1066" priority="11536" operator="containsText" text="Inexequível">
      <formula>NOT(ISERROR(SEARCH("Inexequível",Q66)))</formula>
    </cfRule>
    <cfRule type="aboveAverage" dxfId="1065" priority="11537" aboveAverage="0"/>
  </conditionalFormatting>
  <conditionalFormatting sqref="R71:R74">
    <cfRule type="cellIs" dxfId="1064" priority="11546" operator="greaterThan">
      <formula>"J&amp;25"</formula>
    </cfRule>
    <cfRule type="cellIs" dxfId="1063" priority="11547" operator="greaterThan">
      <formula>"J$25"</formula>
    </cfRule>
    <cfRule type="containsText" priority="11548" operator="containsText" text="Excessivamente elevado">
      <formula>NOT(ISERROR(SEARCH("Excessivamente elevado",R71)))</formula>
    </cfRule>
    <cfRule type="containsText" dxfId="1062" priority="11549" operator="containsText" text="Válido">
      <formula>NOT(ISERROR(SEARCH("Válido",R71)))</formula>
    </cfRule>
    <cfRule type="containsText" dxfId="1061" priority="11550" operator="containsText" text="Inexequível">
      <formula>NOT(ISERROR(SEARCH("Inexequível",R71)))</formula>
    </cfRule>
    <cfRule type="aboveAverage" dxfId="1060" priority="11551" aboveAverage="0"/>
  </conditionalFormatting>
  <conditionalFormatting sqref="S71:S73">
    <cfRule type="aboveAverage" dxfId="1059" priority="11558" aboveAverage="0"/>
    <cfRule type="containsText" dxfId="1058" priority="11559" operator="containsText" text="Excessivamente elevado">
      <formula>NOT(ISERROR(SEARCH("Excessivamente elevado",S71)))</formula>
    </cfRule>
    <cfRule type="cellIs" dxfId="1057" priority="11560" operator="lessThan">
      <formula>"K$25"</formula>
    </cfRule>
    <cfRule type="containsText" dxfId="1056" priority="11561" operator="containsText" text="Válido">
      <formula>NOT(ISERROR(SEARCH("Válido",S71)))</formula>
    </cfRule>
    <cfRule type="containsText" dxfId="1055" priority="11562" operator="containsText" text="Inexequível">
      <formula>NOT(ISERROR(SEARCH("Inexequível",S71)))</formula>
    </cfRule>
    <cfRule type="aboveAverage" dxfId="1054" priority="11563" aboveAverage="0"/>
  </conditionalFormatting>
  <conditionalFormatting sqref="Q77:Q86">
    <cfRule type="containsText" dxfId="1053" priority="11566" operator="containsText" text="Excessivamente elevado">
      <formula>NOT(ISERROR(SEARCH("Excessivamente elevado",Q77)))</formula>
    </cfRule>
    <cfRule type="cellIs" dxfId="1052" priority="11567" operator="lessThan">
      <formula>"K$25"</formula>
    </cfRule>
    <cfRule type="cellIs" dxfId="1051" priority="11568" operator="greaterThan">
      <formula>"J&amp;25"</formula>
    </cfRule>
    <cfRule type="cellIs" dxfId="1050" priority="11569" operator="greaterThan">
      <formula>"J$25"</formula>
    </cfRule>
    <cfRule type="containsText" priority="11570" operator="containsText" text="Excessivamente elevado">
      <formula>NOT(ISERROR(SEARCH("Excessivamente elevado",Q77)))</formula>
    </cfRule>
    <cfRule type="containsText" dxfId="1049" priority="11571" operator="containsText" text="Válido">
      <formula>NOT(ISERROR(SEARCH("Válido",Q77)))</formula>
    </cfRule>
    <cfRule type="containsText" dxfId="1048" priority="11572" operator="containsText" text="Inexequível">
      <formula>NOT(ISERROR(SEARCH("Inexequível",Q77)))</formula>
    </cfRule>
    <cfRule type="aboveAverage" dxfId="1047" priority="11573" aboveAverage="0"/>
  </conditionalFormatting>
  <conditionalFormatting sqref="Q88:Q95">
    <cfRule type="containsText" dxfId="1046" priority="11584" operator="containsText" text="Excessivamente elevado">
      <formula>NOT(ISERROR(SEARCH("Excessivamente elevado",Q88)))</formula>
    </cfRule>
    <cfRule type="cellIs" dxfId="1045" priority="11585" operator="lessThan">
      <formula>"K$25"</formula>
    </cfRule>
    <cfRule type="cellIs" dxfId="1044" priority="11586" operator="greaterThan">
      <formula>"J&amp;25"</formula>
    </cfRule>
    <cfRule type="cellIs" dxfId="1043" priority="11587" operator="greaterThan">
      <formula>"J$25"</formula>
    </cfRule>
    <cfRule type="containsText" priority="11588" operator="containsText" text="Excessivamente elevado">
      <formula>NOT(ISERROR(SEARCH("Excessivamente elevado",Q88)))</formula>
    </cfRule>
    <cfRule type="containsText" dxfId="1042" priority="11589" operator="containsText" text="Válido">
      <formula>NOT(ISERROR(SEARCH("Válido",Q88)))</formula>
    </cfRule>
    <cfRule type="containsText" dxfId="1041" priority="11590" operator="containsText" text="Inexequível">
      <formula>NOT(ISERROR(SEARCH("Inexequível",Q88)))</formula>
    </cfRule>
    <cfRule type="aboveAverage" dxfId="1040" priority="11591" aboveAverage="0"/>
  </conditionalFormatting>
  <conditionalFormatting sqref="R88:R93">
    <cfRule type="cellIs" dxfId="1039" priority="11600" operator="greaterThan">
      <formula>"J$25"</formula>
    </cfRule>
    <cfRule type="containsText" dxfId="1038" priority="11601" operator="containsText" text="Válido">
      <formula>NOT(ISERROR(SEARCH("Válido",R88)))</formula>
    </cfRule>
    <cfRule type="containsText" dxfId="1037" priority="11602" operator="containsText" text="Inexequível">
      <formula>NOT(ISERROR(SEARCH("Inexequível",R88)))</formula>
    </cfRule>
    <cfRule type="aboveAverage" dxfId="1036" priority="11603" aboveAverage="0"/>
  </conditionalFormatting>
  <conditionalFormatting sqref="S93">
    <cfRule type="containsText" dxfId="1035" priority="11608" operator="containsText" text="Excessivamente elevado">
      <formula>NOT(ISERROR(SEARCH("Excessivamente elevado",S93)))</formula>
    </cfRule>
    <cfRule type="cellIs" dxfId="1034" priority="11609" operator="lessThan">
      <formula>"K$25"</formula>
    </cfRule>
    <cfRule type="containsText" dxfId="1033" priority="11610" operator="containsText" text="Válido">
      <formula>NOT(ISERROR(SEARCH("Válido",S93)))</formula>
    </cfRule>
    <cfRule type="containsText" dxfId="1032" priority="11611" operator="containsText" text="Inexequível">
      <formula>NOT(ISERROR(SEARCH("Inexequível",S93)))</formula>
    </cfRule>
    <cfRule type="aboveAverage" dxfId="1031" priority="11612" aboveAverage="0"/>
    <cfRule type="containsText" dxfId="1030" priority="11613" operator="containsText" text="Válido">
      <formula>NOT(ISERROR(SEARCH("Válido",S93)))</formula>
    </cfRule>
    <cfRule type="containsText" dxfId="1029" priority="11614" operator="containsText" text="Inexequível">
      <formula>NOT(ISERROR(SEARCH("Inexequível",S93)))</formula>
    </cfRule>
    <cfRule type="aboveAverage" dxfId="1028" priority="11615" aboveAverage="0"/>
  </conditionalFormatting>
  <conditionalFormatting sqref="Q97:Q107">
    <cfRule type="containsText" priority="11626" operator="containsText" text="Excessivamente elevado">
      <formula>NOT(ISERROR(SEARCH("Excessivamente elevado",Q97)))</formula>
    </cfRule>
    <cfRule type="containsText" dxfId="1027" priority="11627" operator="containsText" text="Válido">
      <formula>NOT(ISERROR(SEARCH("Válido",Q97)))</formula>
    </cfRule>
    <cfRule type="containsText" dxfId="1026" priority="11628" operator="containsText" text="Inexequível">
      <formula>NOT(ISERROR(SEARCH("Inexequível",Q97)))</formula>
    </cfRule>
    <cfRule type="aboveAverage" dxfId="1025" priority="11629" aboveAverage="0"/>
  </conditionalFormatting>
  <conditionalFormatting sqref="Q109:Q118">
    <cfRule type="aboveAverage" dxfId="1024" priority="11630" aboveAverage="0"/>
  </conditionalFormatting>
  <conditionalFormatting sqref="R114:R118">
    <cfRule type="aboveAverage" dxfId="1023" priority="11646" aboveAverage="0"/>
  </conditionalFormatting>
  <conditionalFormatting sqref="S114:S116">
    <cfRule type="aboveAverage" dxfId="1022" priority="11649" aboveAverage="0"/>
    <cfRule type="containsText" dxfId="1021" priority="11650" operator="containsText" text="Excessivamente elevado">
      <formula>NOT(ISERROR(SEARCH("Excessivamente elevado",S114)))</formula>
    </cfRule>
    <cfRule type="cellIs" dxfId="1020" priority="11651" operator="lessThan">
      <formula>"K$25"</formula>
    </cfRule>
    <cfRule type="containsText" dxfId="1019" priority="11652" operator="containsText" text="Válido">
      <formula>NOT(ISERROR(SEARCH("Válido",S114)))</formula>
    </cfRule>
    <cfRule type="containsText" dxfId="1018" priority="11653" operator="containsText" text="Inexequível">
      <formula>NOT(ISERROR(SEARCH("Inexequível",S114)))</formula>
    </cfRule>
    <cfRule type="aboveAverage" dxfId="1017" priority="11654" aboveAverage="0"/>
  </conditionalFormatting>
  <conditionalFormatting sqref="Q120:Q128">
    <cfRule type="containsText" dxfId="1016" priority="11669" operator="containsText" text="Excessivamente elevado">
      <formula>NOT(ISERROR(SEARCH("Excessivamente elevado",Q120)))</formula>
    </cfRule>
    <cfRule type="cellIs" dxfId="1015" priority="11670" operator="lessThan">
      <formula>"K$25"</formula>
    </cfRule>
    <cfRule type="cellIs" dxfId="1014" priority="11671" operator="greaterThan">
      <formula>"J&amp;25"</formula>
    </cfRule>
    <cfRule type="cellIs" dxfId="1013" priority="11672" operator="greaterThan">
      <formula>"J$25"</formula>
    </cfRule>
    <cfRule type="containsText" priority="11673" operator="containsText" text="Excessivamente elevado">
      <formula>NOT(ISERROR(SEARCH("Excessivamente elevado",Q120)))</formula>
    </cfRule>
    <cfRule type="containsText" dxfId="1012" priority="11674" operator="containsText" text="Válido">
      <formula>NOT(ISERROR(SEARCH("Válido",Q120)))</formula>
    </cfRule>
    <cfRule type="containsText" dxfId="1011" priority="11675" operator="containsText" text="Inexequível">
      <formula>NOT(ISERROR(SEARCH("Inexequível",Q120)))</formula>
    </cfRule>
    <cfRule type="aboveAverage" dxfId="1010" priority="11676" aboveAverage="0"/>
  </conditionalFormatting>
  <conditionalFormatting sqref="Q130:Q138">
    <cfRule type="containsText" dxfId="1006" priority="11704" operator="containsText" text="Excessivamente elevado">
      <formula>NOT(ISERROR(SEARCH("Excessivamente elevado",Q130)))</formula>
    </cfRule>
    <cfRule type="cellIs" dxfId="1005" priority="11705" operator="lessThan">
      <formula>"K$25"</formula>
    </cfRule>
    <cfRule type="cellIs" dxfId="1004" priority="11706" operator="greaterThan">
      <formula>"J&amp;25"</formula>
    </cfRule>
    <cfRule type="cellIs" dxfId="1003" priority="11707" operator="greaterThan">
      <formula>"J$25"</formula>
    </cfRule>
    <cfRule type="containsText" priority="11708" operator="containsText" text="Excessivamente elevado">
      <formula>NOT(ISERROR(SEARCH("Excessivamente elevado",Q130)))</formula>
    </cfRule>
    <cfRule type="containsText" dxfId="1002" priority="11709" operator="containsText" text="Válido">
      <formula>NOT(ISERROR(SEARCH("Válido",Q130)))</formula>
    </cfRule>
    <cfRule type="containsText" dxfId="1001" priority="11710" operator="containsText" text="Inexequível">
      <formula>NOT(ISERROR(SEARCH("Inexequível",Q130)))</formula>
    </cfRule>
    <cfRule type="aboveAverage" dxfId="1000" priority="11711" aboveAverage="0"/>
  </conditionalFormatting>
  <conditionalFormatting sqref="R130:R132">
    <cfRule type="cellIs" dxfId="999" priority="11720" operator="greaterThan">
      <formula>"J$25"</formula>
    </cfRule>
    <cfRule type="aboveAverage" dxfId="998" priority="11721" aboveAverage="0"/>
  </conditionalFormatting>
  <conditionalFormatting sqref="Q140:Q149">
    <cfRule type="containsText" dxfId="996" priority="11739" operator="containsText" text="Excessivamente elevado">
      <formula>NOT(ISERROR(SEARCH("Excessivamente elevado",Q140)))</formula>
    </cfRule>
    <cfRule type="cellIs" dxfId="995" priority="11740" operator="lessThan">
      <formula>"K$25"</formula>
    </cfRule>
    <cfRule type="cellIs" dxfId="994" priority="11741" operator="greaterThan">
      <formula>"J&amp;25"</formula>
    </cfRule>
    <cfRule type="cellIs" dxfId="993" priority="11742" operator="greaterThan">
      <formula>"J$25"</formula>
    </cfRule>
    <cfRule type="containsText" priority="11743" operator="containsText" text="Excessivamente elevado">
      <formula>NOT(ISERROR(SEARCH("Excessivamente elevado",Q140)))</formula>
    </cfRule>
    <cfRule type="containsText" dxfId="992" priority="11744" operator="containsText" text="Válido">
      <formula>NOT(ISERROR(SEARCH("Válido",Q140)))</formula>
    </cfRule>
    <cfRule type="containsText" dxfId="991" priority="11745" operator="containsText" text="Inexequível">
      <formula>NOT(ISERROR(SEARCH("Inexequível",Q140)))</formula>
    </cfRule>
    <cfRule type="aboveAverage" dxfId="990" priority="11746" aboveAverage="0"/>
  </conditionalFormatting>
  <conditionalFormatting sqref="R140:R145">
    <cfRule type="cellIs" dxfId="989" priority="11755" operator="greaterThan">
      <formula>"J$25"</formula>
    </cfRule>
    <cfRule type="aboveAverage" dxfId="988" priority="11756" aboveAverage="0"/>
  </conditionalFormatting>
  <conditionalFormatting sqref="S145">
    <cfRule type="aboveAverage" dxfId="987" priority="11759" aboveAverage="0"/>
  </conditionalFormatting>
  <conditionalFormatting sqref="Q151:Q159">
    <cfRule type="aboveAverage" dxfId="986" priority="11760" aboveAverage="0"/>
  </conditionalFormatting>
  <conditionalFormatting sqref="R151:R159">
    <cfRule type="aboveAverage" dxfId="985" priority="11776" aboveAverage="0"/>
  </conditionalFormatting>
  <conditionalFormatting sqref="S156:S158">
    <cfRule type="aboveAverage" dxfId="984" priority="11779" aboveAverage="0"/>
  </conditionalFormatting>
  <conditionalFormatting sqref="Q161:Q171">
    <cfRule type="aboveAverage" dxfId="983" priority="11780" aboveAverage="0"/>
  </conditionalFormatting>
  <conditionalFormatting sqref="R161:R171">
    <cfRule type="aboveAverage" dxfId="982" priority="11796" aboveAverage="0"/>
  </conditionalFormatting>
  <conditionalFormatting sqref="S166:S169">
    <cfRule type="aboveAverage" dxfId="981" priority="11799" aboveAverage="0"/>
  </conditionalFormatting>
  <conditionalFormatting sqref="Q173:Q180">
    <cfRule type="containsText" dxfId="980" priority="11818" operator="containsText" text="Excessivamente elevado">
      <formula>NOT(ISERROR(SEARCH("Excessivamente elevado",Q173)))</formula>
    </cfRule>
    <cfRule type="cellIs" dxfId="979" priority="11819" operator="lessThan">
      <formula>"K$25"</formula>
    </cfRule>
    <cfRule type="cellIs" dxfId="978" priority="11820" operator="greaterThan">
      <formula>"J&amp;25"</formula>
    </cfRule>
    <cfRule type="cellIs" dxfId="977" priority="11821" operator="greaterThan">
      <formula>"J$25"</formula>
    </cfRule>
    <cfRule type="containsText" priority="11822" operator="containsText" text="Excessivamente elevado">
      <formula>NOT(ISERROR(SEARCH("Excessivamente elevado",Q173)))</formula>
    </cfRule>
    <cfRule type="containsText" dxfId="976" priority="11823" operator="containsText" text="Válido">
      <formula>NOT(ISERROR(SEARCH("Válido",Q173)))</formula>
    </cfRule>
    <cfRule type="containsText" dxfId="975" priority="11824" operator="containsText" text="Inexequível">
      <formula>NOT(ISERROR(SEARCH("Inexequível",Q173)))</formula>
    </cfRule>
    <cfRule type="aboveAverage" dxfId="974" priority="11825" aboveAverage="0"/>
  </conditionalFormatting>
  <conditionalFormatting sqref="Q182:Q191">
    <cfRule type="containsText" dxfId="973" priority="11838" operator="containsText" text="Excessivamente elevado">
      <formula>NOT(ISERROR(SEARCH("Excessivamente elevado",Q182)))</formula>
    </cfRule>
    <cfRule type="cellIs" dxfId="972" priority="11839" operator="lessThan">
      <formula>"K$25"</formula>
    </cfRule>
    <cfRule type="cellIs" dxfId="971" priority="11840" operator="greaterThan">
      <formula>"J&amp;25"</formula>
    </cfRule>
    <cfRule type="cellIs" dxfId="970" priority="11841" operator="greaterThan">
      <formula>"J$25"</formula>
    </cfRule>
    <cfRule type="containsText" priority="11842" operator="containsText" text="Excessivamente elevado">
      <formula>NOT(ISERROR(SEARCH("Excessivamente elevado",Q182)))</formula>
    </cfRule>
    <cfRule type="containsText" dxfId="969" priority="11843" operator="containsText" text="Válido">
      <formula>NOT(ISERROR(SEARCH("Válido",Q182)))</formula>
    </cfRule>
    <cfRule type="containsText" dxfId="968" priority="11844" operator="containsText" text="Inexequível">
      <formula>NOT(ISERROR(SEARCH("Inexequível",Q182)))</formula>
    </cfRule>
    <cfRule type="aboveAverage" dxfId="967" priority="11845" aboveAverage="0"/>
  </conditionalFormatting>
  <conditionalFormatting sqref="R182:R190">
    <cfRule type="cellIs" dxfId="966" priority="11854" operator="greaterThan">
      <formula>"J$25"</formula>
    </cfRule>
    <cfRule type="containsText" priority="11855" operator="containsText" text="Excessivamente elevado">
      <formula>NOT(ISERROR(SEARCH("Excessivamente elevado",R182)))</formula>
    </cfRule>
    <cfRule type="aboveAverage" dxfId="965" priority="11856" aboveAverage="0"/>
  </conditionalFormatting>
  <conditionalFormatting sqref="S187:S190">
    <cfRule type="aboveAverage" dxfId="964" priority="11860" aboveAverage="0"/>
  </conditionalFormatting>
  <conditionalFormatting sqref="Q193:Q201">
    <cfRule type="aboveAverage" dxfId="963" priority="11875" aboveAverage="0"/>
  </conditionalFormatting>
  <conditionalFormatting sqref="R198:R201">
    <cfRule type="aboveAverage" dxfId="962" priority="11877" aboveAverage="0"/>
  </conditionalFormatting>
  <conditionalFormatting sqref="S198:S201">
    <cfRule type="aboveAverage" dxfId="961" priority="11879" aboveAverage="0"/>
  </conditionalFormatting>
  <conditionalFormatting sqref="Q203:Q211">
    <cfRule type="aboveAverage" dxfId="960" priority="11880" aboveAverage="0"/>
  </conditionalFormatting>
  <conditionalFormatting sqref="R208:R211">
    <cfRule type="aboveAverage" dxfId="959" priority="11896" aboveAverage="0"/>
  </conditionalFormatting>
  <conditionalFormatting sqref="S208:S211">
    <cfRule type="aboveAverage" dxfId="958" priority="11898" aboveAverage="0"/>
  </conditionalFormatting>
  <conditionalFormatting sqref="Q213:Q221">
    <cfRule type="aboveAverage" dxfId="957" priority="11917" aboveAverage="0"/>
  </conditionalFormatting>
  <conditionalFormatting sqref="R218:R221">
    <cfRule type="aboveAverage" dxfId="956" priority="11919" aboveAverage="0"/>
  </conditionalFormatting>
  <conditionalFormatting sqref="S218:S220">
    <cfRule type="aboveAverage" dxfId="955" priority="11921" aboveAverage="0"/>
  </conditionalFormatting>
  <conditionalFormatting sqref="Q223:Q229">
    <cfRule type="aboveAverage" dxfId="954" priority="11940" aboveAverage="0"/>
  </conditionalFormatting>
  <conditionalFormatting sqref="R228:R229">
    <cfRule type="aboveAverage" dxfId="953" priority="11942" aboveAverage="0"/>
  </conditionalFormatting>
  <conditionalFormatting sqref="S228">
    <cfRule type="aboveAverage" dxfId="952" priority="11944" aboveAverage="0"/>
  </conditionalFormatting>
  <conditionalFormatting sqref="Q231:Q236">
    <cfRule type="aboveAverage" dxfId="951" priority="11961" aboveAverage="0"/>
  </conditionalFormatting>
  <conditionalFormatting sqref="R236">
    <cfRule type="aboveAverage" dxfId="950" priority="11963" aboveAverage="0"/>
  </conditionalFormatting>
  <conditionalFormatting sqref="Q238:Q247">
    <cfRule type="containsText" priority="11968" operator="containsText" text="Excessivamente elevado">
      <formula>NOT(ISERROR(SEARCH("Excessivamente elevado",Q238)))</formula>
    </cfRule>
    <cfRule type="containsText" dxfId="946" priority="11969" operator="containsText" text="Válido">
      <formula>NOT(ISERROR(SEARCH("Válido",Q238)))</formula>
    </cfRule>
    <cfRule type="containsText" dxfId="945" priority="11970" operator="containsText" text="Inexequível">
      <formula>NOT(ISERROR(SEARCH("Inexequível",Q238)))</formula>
    </cfRule>
    <cfRule type="aboveAverage" dxfId="944" priority="11971" aboveAverage="0"/>
  </conditionalFormatting>
  <conditionalFormatting sqref="R243:R244">
    <cfRule type="aboveAverage" dxfId="943" priority="11980" aboveAverage="0"/>
  </conditionalFormatting>
  <conditionalFormatting sqref="S243:S244">
    <cfRule type="aboveAverage" dxfId="942" priority="12000" aboveAverage="0"/>
  </conditionalFormatting>
  <conditionalFormatting sqref="Q249:Q254">
    <cfRule type="aboveAverage" dxfId="941" priority="12018" aboveAverage="0"/>
  </conditionalFormatting>
  <conditionalFormatting sqref="R254">
    <cfRule type="aboveAverage" dxfId="940" priority="12020" aboveAverage="0"/>
  </conditionalFormatting>
  <conditionalFormatting sqref="Q256:Q264">
    <cfRule type="containsText" dxfId="939" priority="12039" operator="containsText" text="Excessivamente elevado">
      <formula>NOT(ISERROR(SEARCH("Excessivamente elevado",Q256)))</formula>
    </cfRule>
    <cfRule type="containsText" priority="12040" operator="containsText" text="Excessivamente elevado">
      <formula>NOT(ISERROR(SEARCH("Excessivamente elevado",Q256)))</formula>
    </cfRule>
    <cfRule type="containsText" dxfId="938" priority="12041" operator="containsText" text="Válido">
      <formula>NOT(ISERROR(SEARCH("Válido",Q256)))</formula>
    </cfRule>
    <cfRule type="containsText" dxfId="937" priority="12042" operator="containsText" text="Inexequível">
      <formula>NOT(ISERROR(SEARCH("Inexequível",Q256)))</formula>
    </cfRule>
    <cfRule type="aboveAverage" dxfId="936" priority="12043" aboveAverage="0"/>
  </conditionalFormatting>
  <conditionalFormatting sqref="R256:R262">
    <cfRule type="containsText" priority="12049" operator="containsText" text="Excessivamente elevado">
      <formula>NOT(ISERROR(SEARCH("Excessivamente elevado",R256)))</formula>
    </cfRule>
    <cfRule type="containsText" dxfId="935" priority="12050" operator="containsText" text="Válido">
      <formula>NOT(ISERROR(SEARCH("Válido",R256)))</formula>
    </cfRule>
    <cfRule type="containsText" dxfId="934" priority="12051" operator="containsText" text="Inexequível">
      <formula>NOT(ISERROR(SEARCH("Inexequível",R256)))</formula>
    </cfRule>
    <cfRule type="aboveAverage" dxfId="933" priority="12052" aboveAverage="0"/>
  </conditionalFormatting>
  <conditionalFormatting sqref="R39:R40">
    <cfRule type="containsText" dxfId="774" priority="885" operator="containsText" text="Excessivamente elevado">
      <formula>NOT(ISERROR(SEARCH("Excessivamente elevado",R39)))</formula>
    </cfRule>
  </conditionalFormatting>
  <conditionalFormatting sqref="R39:R40">
    <cfRule type="cellIs" dxfId="773" priority="886" operator="greaterThan">
      <formula>"J$25"</formula>
    </cfRule>
  </conditionalFormatting>
  <conditionalFormatting sqref="R39:R40">
    <cfRule type="cellIs" dxfId="772" priority="882" operator="greaterThan">
      <formula>"J&amp;25"</formula>
    </cfRule>
    <cfRule type="cellIs" dxfId="771" priority="884" operator="lessThan">
      <formula>"K$25"</formula>
    </cfRule>
  </conditionalFormatting>
  <conditionalFormatting sqref="R39:R40">
    <cfRule type="containsText" priority="883" operator="containsText" text="Excessivamente elevado">
      <formula>NOT(ISERROR(SEARCH("Excessivamente elevado",R39)))</formula>
    </cfRule>
  </conditionalFormatting>
  <conditionalFormatting sqref="R39:R40">
    <cfRule type="containsText" dxfId="770" priority="887" operator="containsText" text="Válido">
      <formula>NOT(ISERROR(SEARCH("Válido",R39)))</formula>
    </cfRule>
    <cfRule type="containsText" dxfId="769" priority="888" operator="containsText" text="Inexequível">
      <formula>NOT(ISERROR(SEARCH("Inexequível",R39)))</formula>
    </cfRule>
    <cfRule type="aboveAverage" dxfId="768" priority="889" aboveAverage="0"/>
  </conditionalFormatting>
  <conditionalFormatting sqref="S29:S30">
    <cfRule type="containsText" dxfId="767" priority="876" operator="containsText" text="Excessivamente elevado">
      <formula>NOT(ISERROR(SEARCH("Excessivamente elevado",S29)))</formula>
    </cfRule>
    <cfRule type="cellIs" dxfId="766" priority="877" operator="lessThan">
      <formula>"K$25"</formula>
    </cfRule>
    <cfRule type="cellIs" dxfId="765" priority="878" operator="greaterThan">
      <formula>"J&amp;25"</formula>
    </cfRule>
    <cfRule type="containsText" priority="879" operator="containsText" text="Excessivamente elevado">
      <formula>NOT(ISERROR(SEARCH("Excessivamente elevado",S29)))</formula>
    </cfRule>
    <cfRule type="containsText" dxfId="764" priority="880" operator="containsText" text="Válido">
      <formula>NOT(ISERROR(SEARCH("Válido",S29)))</formula>
    </cfRule>
    <cfRule type="containsText" dxfId="763" priority="881" operator="containsText" text="Inexequível">
      <formula>NOT(ISERROR(SEARCH("Inexequível",S29)))</formula>
    </cfRule>
  </conditionalFormatting>
  <conditionalFormatting sqref="S29:S30">
    <cfRule type="aboveAverage" dxfId="762" priority="875" aboveAverage="0"/>
  </conditionalFormatting>
  <conditionalFormatting sqref="S39:S40">
    <cfRule type="containsText" dxfId="761" priority="869" operator="containsText" text="Excessivamente elevado">
      <formula>NOT(ISERROR(SEARCH("Excessivamente elevado",S39)))</formula>
    </cfRule>
    <cfRule type="cellIs" dxfId="760" priority="870" operator="lessThan">
      <formula>"K$25"</formula>
    </cfRule>
    <cfRule type="cellIs" dxfId="759" priority="871" operator="greaterThan">
      <formula>"J&amp;25"</formula>
    </cfRule>
    <cfRule type="containsText" priority="872" operator="containsText" text="Excessivamente elevado">
      <formula>NOT(ISERROR(SEARCH("Excessivamente elevado",S39)))</formula>
    </cfRule>
    <cfRule type="containsText" dxfId="758" priority="873" operator="containsText" text="Válido">
      <formula>NOT(ISERROR(SEARCH("Válido",S39)))</formula>
    </cfRule>
    <cfRule type="containsText" dxfId="757" priority="874" operator="containsText" text="Inexequível">
      <formula>NOT(ISERROR(SEARCH("Inexequível",S39)))</formula>
    </cfRule>
  </conditionalFormatting>
  <conditionalFormatting sqref="S39:S40">
    <cfRule type="aboveAverage" dxfId="756" priority="868" aboveAverage="0"/>
  </conditionalFormatting>
  <conditionalFormatting sqref="S47:S48">
    <cfRule type="containsText" dxfId="755" priority="862" operator="containsText" text="Excessivamente elevado">
      <formula>NOT(ISERROR(SEARCH("Excessivamente elevado",S47)))</formula>
    </cfRule>
    <cfRule type="cellIs" dxfId="754" priority="863" operator="lessThan">
      <formula>"K$25"</formula>
    </cfRule>
    <cfRule type="cellIs" dxfId="753" priority="864" operator="greaterThan">
      <formula>"J&amp;25"</formula>
    </cfRule>
    <cfRule type="containsText" priority="865" operator="containsText" text="Excessivamente elevado">
      <formula>NOT(ISERROR(SEARCH("Excessivamente elevado",S47)))</formula>
    </cfRule>
    <cfRule type="containsText" dxfId="752" priority="866" operator="containsText" text="Válido">
      <formula>NOT(ISERROR(SEARCH("Válido",S47)))</formula>
    </cfRule>
    <cfRule type="containsText" dxfId="751" priority="867" operator="containsText" text="Inexequível">
      <formula>NOT(ISERROR(SEARCH("Inexequível",S47)))</formula>
    </cfRule>
  </conditionalFormatting>
  <conditionalFormatting sqref="S47:S48">
    <cfRule type="aboveAverage" dxfId="750" priority="861" aboveAverage="0"/>
  </conditionalFormatting>
  <conditionalFormatting sqref="S58">
    <cfRule type="containsText" dxfId="743" priority="848" operator="containsText" text="Excessivamente elevado">
      <formula>NOT(ISERROR(SEARCH("Excessivamente elevado",S58)))</formula>
    </cfRule>
    <cfRule type="cellIs" dxfId="742" priority="849" operator="lessThan">
      <formula>"K$25"</formula>
    </cfRule>
    <cfRule type="cellIs" dxfId="741" priority="850" operator="greaterThan">
      <formula>"J&amp;25"</formula>
    </cfRule>
    <cfRule type="containsText" priority="851" operator="containsText" text="Excessivamente elevado">
      <formula>NOT(ISERROR(SEARCH("Excessivamente elevado",S58)))</formula>
    </cfRule>
    <cfRule type="containsText" dxfId="740" priority="852" operator="containsText" text="Válido">
      <formula>NOT(ISERROR(SEARCH("Válido",S58)))</formula>
    </cfRule>
    <cfRule type="containsText" dxfId="739" priority="853" operator="containsText" text="Inexequível">
      <formula>NOT(ISERROR(SEARCH("Inexequível",S58)))</formula>
    </cfRule>
  </conditionalFormatting>
  <conditionalFormatting sqref="S58">
    <cfRule type="aboveAverage" dxfId="738" priority="847" aboveAverage="0"/>
  </conditionalFormatting>
  <conditionalFormatting sqref="S59">
    <cfRule type="containsText" dxfId="737" priority="841" operator="containsText" text="Excessivamente elevado">
      <formula>NOT(ISERROR(SEARCH("Excessivamente elevado",S59)))</formula>
    </cfRule>
    <cfRule type="cellIs" dxfId="736" priority="842" operator="lessThan">
      <formula>"K$25"</formula>
    </cfRule>
    <cfRule type="cellIs" dxfId="735" priority="843" operator="greaterThan">
      <formula>"J&amp;25"</formula>
    </cfRule>
    <cfRule type="containsText" priority="844" operator="containsText" text="Excessivamente elevado">
      <formula>NOT(ISERROR(SEARCH("Excessivamente elevado",S59)))</formula>
    </cfRule>
    <cfRule type="containsText" dxfId="734" priority="845" operator="containsText" text="Válido">
      <formula>NOT(ISERROR(SEARCH("Válido",S59)))</formula>
    </cfRule>
    <cfRule type="containsText" dxfId="733" priority="846" operator="containsText" text="Inexequível">
      <formula>NOT(ISERROR(SEARCH("Inexequível",S59)))</formula>
    </cfRule>
  </conditionalFormatting>
  <conditionalFormatting sqref="S59">
    <cfRule type="aboveAverage" dxfId="732" priority="840" aboveAverage="0"/>
  </conditionalFormatting>
  <conditionalFormatting sqref="S69:S70">
    <cfRule type="containsText" dxfId="731" priority="834" operator="containsText" text="Excessivamente elevado">
      <formula>NOT(ISERROR(SEARCH("Excessivamente elevado",S69)))</formula>
    </cfRule>
    <cfRule type="cellIs" dxfId="730" priority="835" operator="lessThan">
      <formula>"K$25"</formula>
    </cfRule>
    <cfRule type="cellIs" dxfId="729" priority="836" operator="greaterThan">
      <formula>"J&amp;25"</formula>
    </cfRule>
    <cfRule type="containsText" priority="837" operator="containsText" text="Excessivamente elevado">
      <formula>NOT(ISERROR(SEARCH("Excessivamente elevado",S69)))</formula>
    </cfRule>
    <cfRule type="containsText" dxfId="728" priority="838" operator="containsText" text="Válido">
      <formula>NOT(ISERROR(SEARCH("Válido",S69)))</formula>
    </cfRule>
    <cfRule type="containsText" dxfId="727" priority="839" operator="containsText" text="Inexequível">
      <formula>NOT(ISERROR(SEARCH("Inexequível",S69)))</formula>
    </cfRule>
  </conditionalFormatting>
  <conditionalFormatting sqref="S69:S70">
    <cfRule type="aboveAverage" dxfId="726" priority="833" aboveAverage="0"/>
  </conditionalFormatting>
  <conditionalFormatting sqref="S80:S81">
    <cfRule type="containsText" dxfId="725" priority="827" operator="containsText" text="Excessivamente elevado">
      <formula>NOT(ISERROR(SEARCH("Excessivamente elevado",S80)))</formula>
    </cfRule>
    <cfRule type="cellIs" dxfId="724" priority="828" operator="lessThan">
      <formula>"K$25"</formula>
    </cfRule>
    <cfRule type="cellIs" dxfId="723" priority="829" operator="greaterThan">
      <formula>"J&amp;25"</formula>
    </cfRule>
    <cfRule type="containsText" priority="830" operator="containsText" text="Excessivamente elevado">
      <formula>NOT(ISERROR(SEARCH("Excessivamente elevado",S80)))</formula>
    </cfRule>
    <cfRule type="containsText" dxfId="722" priority="831" operator="containsText" text="Válido">
      <formula>NOT(ISERROR(SEARCH("Válido",S80)))</formula>
    </cfRule>
    <cfRule type="containsText" dxfId="721" priority="832" operator="containsText" text="Inexequível">
      <formula>NOT(ISERROR(SEARCH("Inexequível",S80)))</formula>
    </cfRule>
  </conditionalFormatting>
  <conditionalFormatting sqref="S80:S81">
    <cfRule type="aboveAverage" dxfId="720" priority="826" aboveAverage="0"/>
  </conditionalFormatting>
  <conditionalFormatting sqref="S91:S92">
    <cfRule type="containsText" dxfId="719" priority="820" operator="containsText" text="Excessivamente elevado">
      <formula>NOT(ISERROR(SEARCH("Excessivamente elevado",S91)))</formula>
    </cfRule>
    <cfRule type="cellIs" dxfId="718" priority="821" operator="lessThan">
      <formula>"K$25"</formula>
    </cfRule>
    <cfRule type="cellIs" dxfId="717" priority="822" operator="greaterThan">
      <formula>"J&amp;25"</formula>
    </cfRule>
    <cfRule type="containsText" priority="823" operator="containsText" text="Excessivamente elevado">
      <formula>NOT(ISERROR(SEARCH("Excessivamente elevado",S91)))</formula>
    </cfRule>
    <cfRule type="containsText" dxfId="716" priority="824" operator="containsText" text="Válido">
      <formula>NOT(ISERROR(SEARCH("Válido",S91)))</formula>
    </cfRule>
    <cfRule type="containsText" dxfId="715" priority="825" operator="containsText" text="Inexequível">
      <formula>NOT(ISERROR(SEARCH("Inexequível",S91)))</formula>
    </cfRule>
  </conditionalFormatting>
  <conditionalFormatting sqref="S91:S92">
    <cfRule type="aboveAverage" dxfId="714" priority="819" aboveAverage="0"/>
  </conditionalFormatting>
  <conditionalFormatting sqref="S100:S101">
    <cfRule type="containsText" dxfId="713" priority="813" operator="containsText" text="Excessivamente elevado">
      <formula>NOT(ISERROR(SEARCH("Excessivamente elevado",S100)))</formula>
    </cfRule>
    <cfRule type="cellIs" dxfId="712" priority="814" operator="lessThan">
      <formula>"K$25"</formula>
    </cfRule>
    <cfRule type="cellIs" dxfId="711" priority="815" operator="greaterThan">
      <formula>"J&amp;25"</formula>
    </cfRule>
    <cfRule type="containsText" priority="816" operator="containsText" text="Excessivamente elevado">
      <formula>NOT(ISERROR(SEARCH("Excessivamente elevado",S100)))</formula>
    </cfRule>
    <cfRule type="containsText" dxfId="710" priority="817" operator="containsText" text="Válido">
      <formula>NOT(ISERROR(SEARCH("Válido",S100)))</formula>
    </cfRule>
    <cfRule type="containsText" dxfId="709" priority="818" operator="containsText" text="Inexequível">
      <formula>NOT(ISERROR(SEARCH("Inexequível",S100)))</formula>
    </cfRule>
  </conditionalFormatting>
  <conditionalFormatting sqref="S100:S101">
    <cfRule type="aboveAverage" dxfId="708" priority="812" aboveAverage="0"/>
  </conditionalFormatting>
  <conditionalFormatting sqref="S112:S113">
    <cfRule type="containsText" dxfId="707" priority="806" operator="containsText" text="Excessivamente elevado">
      <formula>NOT(ISERROR(SEARCH("Excessivamente elevado",S112)))</formula>
    </cfRule>
    <cfRule type="cellIs" dxfId="706" priority="807" operator="lessThan">
      <formula>"K$25"</formula>
    </cfRule>
    <cfRule type="cellIs" dxfId="705" priority="808" operator="greaterThan">
      <formula>"J&amp;25"</formula>
    </cfRule>
    <cfRule type="containsText" priority="809" operator="containsText" text="Excessivamente elevado">
      <formula>NOT(ISERROR(SEARCH("Excessivamente elevado",S112)))</formula>
    </cfRule>
    <cfRule type="containsText" dxfId="704" priority="810" operator="containsText" text="Válido">
      <formula>NOT(ISERROR(SEARCH("Válido",S112)))</formula>
    </cfRule>
    <cfRule type="containsText" dxfId="703" priority="811" operator="containsText" text="Inexequível">
      <formula>NOT(ISERROR(SEARCH("Inexequível",S112)))</formula>
    </cfRule>
  </conditionalFormatting>
  <conditionalFormatting sqref="S112:S113">
    <cfRule type="aboveAverage" dxfId="702" priority="805" aboveAverage="0"/>
  </conditionalFormatting>
  <conditionalFormatting sqref="S123:S124">
    <cfRule type="containsText" dxfId="701" priority="799" operator="containsText" text="Excessivamente elevado">
      <formula>NOT(ISERROR(SEARCH("Excessivamente elevado",S123)))</formula>
    </cfRule>
    <cfRule type="cellIs" dxfId="700" priority="800" operator="lessThan">
      <formula>"K$25"</formula>
    </cfRule>
    <cfRule type="cellIs" dxfId="699" priority="801" operator="greaterThan">
      <formula>"J&amp;25"</formula>
    </cfRule>
    <cfRule type="containsText" priority="802" operator="containsText" text="Excessivamente elevado">
      <formula>NOT(ISERROR(SEARCH("Excessivamente elevado",S123)))</formula>
    </cfRule>
    <cfRule type="containsText" dxfId="698" priority="803" operator="containsText" text="Válido">
      <formula>NOT(ISERROR(SEARCH("Válido",S123)))</formula>
    </cfRule>
    <cfRule type="containsText" dxfId="697" priority="804" operator="containsText" text="Inexequível">
      <formula>NOT(ISERROR(SEARCH("Inexequível",S123)))</formula>
    </cfRule>
  </conditionalFormatting>
  <conditionalFormatting sqref="S123:S124">
    <cfRule type="aboveAverage" dxfId="696" priority="798" aboveAverage="0"/>
  </conditionalFormatting>
  <conditionalFormatting sqref="S133:S134">
    <cfRule type="containsText" dxfId="695" priority="792" operator="containsText" text="Excessivamente elevado">
      <formula>NOT(ISERROR(SEARCH("Excessivamente elevado",S133)))</formula>
    </cfRule>
    <cfRule type="cellIs" dxfId="694" priority="793" operator="lessThan">
      <formula>"K$25"</formula>
    </cfRule>
    <cfRule type="cellIs" dxfId="693" priority="794" operator="greaterThan">
      <formula>"J&amp;25"</formula>
    </cfRule>
    <cfRule type="containsText" priority="795" operator="containsText" text="Excessivamente elevado">
      <formula>NOT(ISERROR(SEARCH("Excessivamente elevado",S133)))</formula>
    </cfRule>
    <cfRule type="containsText" dxfId="692" priority="796" operator="containsText" text="Válido">
      <formula>NOT(ISERROR(SEARCH("Válido",S133)))</formula>
    </cfRule>
    <cfRule type="containsText" dxfId="691" priority="797" operator="containsText" text="Inexequível">
      <formula>NOT(ISERROR(SEARCH("Inexequível",S133)))</formula>
    </cfRule>
  </conditionalFormatting>
  <conditionalFormatting sqref="S133:S134">
    <cfRule type="aboveAverage" dxfId="690" priority="791" aboveAverage="0"/>
  </conditionalFormatting>
  <conditionalFormatting sqref="S143:S144">
    <cfRule type="containsText" dxfId="689" priority="785" operator="containsText" text="Excessivamente elevado">
      <formula>NOT(ISERROR(SEARCH("Excessivamente elevado",S143)))</formula>
    </cfRule>
    <cfRule type="cellIs" dxfId="688" priority="786" operator="lessThan">
      <formula>"K$25"</formula>
    </cfRule>
    <cfRule type="cellIs" dxfId="687" priority="787" operator="greaterThan">
      <formula>"J&amp;25"</formula>
    </cfRule>
    <cfRule type="containsText" priority="788" operator="containsText" text="Excessivamente elevado">
      <formula>NOT(ISERROR(SEARCH("Excessivamente elevado",S143)))</formula>
    </cfRule>
    <cfRule type="containsText" dxfId="686" priority="789" operator="containsText" text="Válido">
      <formula>NOT(ISERROR(SEARCH("Válido",S143)))</formula>
    </cfRule>
    <cfRule type="containsText" dxfId="685" priority="790" operator="containsText" text="Inexequível">
      <formula>NOT(ISERROR(SEARCH("Inexequível",S143)))</formula>
    </cfRule>
  </conditionalFormatting>
  <conditionalFormatting sqref="S143:S144">
    <cfRule type="aboveAverage" dxfId="684" priority="784" aboveAverage="0"/>
  </conditionalFormatting>
  <conditionalFormatting sqref="S154:S155">
    <cfRule type="containsText" dxfId="683" priority="778" operator="containsText" text="Excessivamente elevado">
      <formula>NOT(ISERROR(SEARCH("Excessivamente elevado",S154)))</formula>
    </cfRule>
    <cfRule type="cellIs" dxfId="682" priority="779" operator="lessThan">
      <formula>"K$25"</formula>
    </cfRule>
    <cfRule type="cellIs" dxfId="681" priority="780" operator="greaterThan">
      <formula>"J&amp;25"</formula>
    </cfRule>
    <cfRule type="containsText" priority="781" operator="containsText" text="Excessivamente elevado">
      <formula>NOT(ISERROR(SEARCH("Excessivamente elevado",S154)))</formula>
    </cfRule>
    <cfRule type="containsText" dxfId="680" priority="782" operator="containsText" text="Válido">
      <formula>NOT(ISERROR(SEARCH("Válido",S154)))</formula>
    </cfRule>
    <cfRule type="containsText" dxfId="679" priority="783" operator="containsText" text="Inexequível">
      <formula>NOT(ISERROR(SEARCH("Inexequível",S154)))</formula>
    </cfRule>
  </conditionalFormatting>
  <conditionalFormatting sqref="S154:S155">
    <cfRule type="aboveAverage" dxfId="678" priority="777" aboveAverage="0"/>
  </conditionalFormatting>
  <conditionalFormatting sqref="S164:S165">
    <cfRule type="containsText" dxfId="677" priority="771" operator="containsText" text="Excessivamente elevado">
      <formula>NOT(ISERROR(SEARCH("Excessivamente elevado",S164)))</formula>
    </cfRule>
    <cfRule type="cellIs" dxfId="676" priority="772" operator="lessThan">
      <formula>"K$25"</formula>
    </cfRule>
    <cfRule type="cellIs" dxfId="675" priority="773" operator="greaterThan">
      <formula>"J&amp;25"</formula>
    </cfRule>
    <cfRule type="containsText" priority="774" operator="containsText" text="Excessivamente elevado">
      <formula>NOT(ISERROR(SEARCH("Excessivamente elevado",S164)))</formula>
    </cfRule>
    <cfRule type="containsText" dxfId="674" priority="775" operator="containsText" text="Válido">
      <formula>NOT(ISERROR(SEARCH("Válido",S164)))</formula>
    </cfRule>
    <cfRule type="containsText" dxfId="673" priority="776" operator="containsText" text="Inexequível">
      <formula>NOT(ISERROR(SEARCH("Inexequível",S164)))</formula>
    </cfRule>
  </conditionalFormatting>
  <conditionalFormatting sqref="S164:S165">
    <cfRule type="aboveAverage" dxfId="672" priority="770" aboveAverage="0"/>
  </conditionalFormatting>
  <conditionalFormatting sqref="S176:S177">
    <cfRule type="containsText" dxfId="671" priority="764" operator="containsText" text="Excessivamente elevado">
      <formula>NOT(ISERROR(SEARCH("Excessivamente elevado",S176)))</formula>
    </cfRule>
    <cfRule type="cellIs" dxfId="670" priority="765" operator="lessThan">
      <formula>"K$25"</formula>
    </cfRule>
    <cfRule type="cellIs" dxfId="669" priority="766" operator="greaterThan">
      <formula>"J&amp;25"</formula>
    </cfRule>
    <cfRule type="containsText" priority="767" operator="containsText" text="Excessivamente elevado">
      <formula>NOT(ISERROR(SEARCH("Excessivamente elevado",S176)))</formula>
    </cfRule>
    <cfRule type="containsText" dxfId="668" priority="768" operator="containsText" text="Válido">
      <formula>NOT(ISERROR(SEARCH("Válido",S176)))</formula>
    </cfRule>
    <cfRule type="containsText" dxfId="667" priority="769" operator="containsText" text="Inexequível">
      <formula>NOT(ISERROR(SEARCH("Inexequível",S176)))</formula>
    </cfRule>
  </conditionalFormatting>
  <conditionalFormatting sqref="S176:S177">
    <cfRule type="aboveAverage" dxfId="666" priority="763" aboveAverage="0"/>
  </conditionalFormatting>
  <conditionalFormatting sqref="S185:S186">
    <cfRule type="containsText" dxfId="665" priority="757" operator="containsText" text="Excessivamente elevado">
      <formula>NOT(ISERROR(SEARCH("Excessivamente elevado",S185)))</formula>
    </cfRule>
    <cfRule type="cellIs" dxfId="664" priority="758" operator="lessThan">
      <formula>"K$25"</formula>
    </cfRule>
    <cfRule type="cellIs" dxfId="663" priority="759" operator="greaterThan">
      <formula>"J&amp;25"</formula>
    </cfRule>
    <cfRule type="containsText" priority="760" operator="containsText" text="Excessivamente elevado">
      <formula>NOT(ISERROR(SEARCH("Excessivamente elevado",S185)))</formula>
    </cfRule>
    <cfRule type="containsText" dxfId="662" priority="761" operator="containsText" text="Válido">
      <formula>NOT(ISERROR(SEARCH("Válido",S185)))</formula>
    </cfRule>
    <cfRule type="containsText" dxfId="661" priority="762" operator="containsText" text="Inexequível">
      <formula>NOT(ISERROR(SEARCH("Inexequível",S185)))</formula>
    </cfRule>
  </conditionalFormatting>
  <conditionalFormatting sqref="S185:S186">
    <cfRule type="aboveAverage" dxfId="660" priority="756" aboveAverage="0"/>
  </conditionalFormatting>
  <conditionalFormatting sqref="S196:S197">
    <cfRule type="containsText" dxfId="659" priority="750" operator="containsText" text="Excessivamente elevado">
      <formula>NOT(ISERROR(SEARCH("Excessivamente elevado",S196)))</formula>
    </cfRule>
    <cfRule type="cellIs" dxfId="658" priority="751" operator="lessThan">
      <formula>"K$25"</formula>
    </cfRule>
    <cfRule type="cellIs" dxfId="657" priority="752" operator="greaterThan">
      <formula>"J&amp;25"</formula>
    </cfRule>
    <cfRule type="containsText" priority="753" operator="containsText" text="Excessivamente elevado">
      <formula>NOT(ISERROR(SEARCH("Excessivamente elevado",S196)))</formula>
    </cfRule>
    <cfRule type="containsText" dxfId="656" priority="754" operator="containsText" text="Válido">
      <formula>NOT(ISERROR(SEARCH("Válido",S196)))</formula>
    </cfRule>
    <cfRule type="containsText" dxfId="655" priority="755" operator="containsText" text="Inexequível">
      <formula>NOT(ISERROR(SEARCH("Inexequível",S196)))</formula>
    </cfRule>
  </conditionalFormatting>
  <conditionalFormatting sqref="S196:S197">
    <cfRule type="aboveAverage" dxfId="654" priority="749" aboveAverage="0"/>
  </conditionalFormatting>
  <conditionalFormatting sqref="S206:S207">
    <cfRule type="containsText" dxfId="653" priority="743" operator="containsText" text="Excessivamente elevado">
      <formula>NOT(ISERROR(SEARCH("Excessivamente elevado",S206)))</formula>
    </cfRule>
    <cfRule type="cellIs" dxfId="652" priority="744" operator="lessThan">
      <formula>"K$25"</formula>
    </cfRule>
    <cfRule type="cellIs" dxfId="651" priority="745" operator="greaterThan">
      <formula>"J&amp;25"</formula>
    </cfRule>
    <cfRule type="containsText" priority="746" operator="containsText" text="Excessivamente elevado">
      <formula>NOT(ISERROR(SEARCH("Excessivamente elevado",S206)))</formula>
    </cfRule>
    <cfRule type="containsText" dxfId="650" priority="747" operator="containsText" text="Válido">
      <formula>NOT(ISERROR(SEARCH("Válido",S206)))</formula>
    </cfRule>
    <cfRule type="containsText" dxfId="649" priority="748" operator="containsText" text="Inexequível">
      <formula>NOT(ISERROR(SEARCH("Inexequível",S206)))</formula>
    </cfRule>
  </conditionalFormatting>
  <conditionalFormatting sqref="S206:S207">
    <cfRule type="aboveAverage" dxfId="648" priority="742" aboveAverage="0"/>
  </conditionalFormatting>
  <conditionalFormatting sqref="S216:S217">
    <cfRule type="containsText" dxfId="647" priority="736" operator="containsText" text="Excessivamente elevado">
      <formula>NOT(ISERROR(SEARCH("Excessivamente elevado",S216)))</formula>
    </cfRule>
    <cfRule type="cellIs" dxfId="646" priority="737" operator="lessThan">
      <formula>"K$25"</formula>
    </cfRule>
    <cfRule type="cellIs" dxfId="645" priority="738" operator="greaterThan">
      <formula>"J&amp;25"</formula>
    </cfRule>
    <cfRule type="containsText" priority="739" operator="containsText" text="Excessivamente elevado">
      <formula>NOT(ISERROR(SEARCH("Excessivamente elevado",S216)))</formula>
    </cfRule>
    <cfRule type="containsText" dxfId="644" priority="740" operator="containsText" text="Válido">
      <formula>NOT(ISERROR(SEARCH("Válido",S216)))</formula>
    </cfRule>
    <cfRule type="containsText" dxfId="643" priority="741" operator="containsText" text="Inexequível">
      <formula>NOT(ISERROR(SEARCH("Inexequível",S216)))</formula>
    </cfRule>
  </conditionalFormatting>
  <conditionalFormatting sqref="S216:S217">
    <cfRule type="aboveAverage" dxfId="642" priority="735" aboveAverage="0"/>
  </conditionalFormatting>
  <conditionalFormatting sqref="S226:S227">
    <cfRule type="containsText" dxfId="641" priority="729" operator="containsText" text="Excessivamente elevado">
      <formula>NOT(ISERROR(SEARCH("Excessivamente elevado",S226)))</formula>
    </cfRule>
    <cfRule type="cellIs" dxfId="640" priority="730" operator="lessThan">
      <formula>"K$25"</formula>
    </cfRule>
    <cfRule type="cellIs" dxfId="639" priority="731" operator="greaterThan">
      <formula>"J&amp;25"</formula>
    </cfRule>
    <cfRule type="containsText" priority="732" operator="containsText" text="Excessivamente elevado">
      <formula>NOT(ISERROR(SEARCH("Excessivamente elevado",S226)))</formula>
    </cfRule>
    <cfRule type="containsText" dxfId="638" priority="733" operator="containsText" text="Válido">
      <formula>NOT(ISERROR(SEARCH("Válido",S226)))</formula>
    </cfRule>
    <cfRule type="containsText" dxfId="637" priority="734" operator="containsText" text="Inexequível">
      <formula>NOT(ISERROR(SEARCH("Inexequível",S226)))</formula>
    </cfRule>
  </conditionalFormatting>
  <conditionalFormatting sqref="S226:S227">
    <cfRule type="aboveAverage" dxfId="636" priority="728" aboveAverage="0"/>
  </conditionalFormatting>
  <conditionalFormatting sqref="S234:S235">
    <cfRule type="containsText" dxfId="635" priority="722" operator="containsText" text="Excessivamente elevado">
      <formula>NOT(ISERROR(SEARCH("Excessivamente elevado",S234)))</formula>
    </cfRule>
    <cfRule type="cellIs" dxfId="634" priority="723" operator="lessThan">
      <formula>"K$25"</formula>
    </cfRule>
    <cfRule type="cellIs" dxfId="633" priority="724" operator="greaterThan">
      <formula>"J&amp;25"</formula>
    </cfRule>
    <cfRule type="containsText" priority="725" operator="containsText" text="Excessivamente elevado">
      <formula>NOT(ISERROR(SEARCH("Excessivamente elevado",S234)))</formula>
    </cfRule>
    <cfRule type="containsText" dxfId="632" priority="726" operator="containsText" text="Válido">
      <formula>NOT(ISERROR(SEARCH("Válido",S234)))</formula>
    </cfRule>
    <cfRule type="containsText" dxfId="631" priority="727" operator="containsText" text="Inexequível">
      <formula>NOT(ISERROR(SEARCH("Inexequível",S234)))</formula>
    </cfRule>
  </conditionalFormatting>
  <conditionalFormatting sqref="S234:S235">
    <cfRule type="aboveAverage" dxfId="630" priority="721" aboveAverage="0"/>
  </conditionalFormatting>
  <conditionalFormatting sqref="S241:S242">
    <cfRule type="containsText" dxfId="629" priority="715" operator="containsText" text="Excessivamente elevado">
      <formula>NOT(ISERROR(SEARCH("Excessivamente elevado",S241)))</formula>
    </cfRule>
    <cfRule type="cellIs" dxfId="628" priority="716" operator="lessThan">
      <formula>"K$25"</formula>
    </cfRule>
    <cfRule type="cellIs" dxfId="627" priority="717" operator="greaterThan">
      <formula>"J&amp;25"</formula>
    </cfRule>
    <cfRule type="containsText" priority="718" operator="containsText" text="Excessivamente elevado">
      <formula>NOT(ISERROR(SEARCH("Excessivamente elevado",S241)))</formula>
    </cfRule>
    <cfRule type="containsText" dxfId="626" priority="719" operator="containsText" text="Válido">
      <formula>NOT(ISERROR(SEARCH("Válido",S241)))</formula>
    </cfRule>
    <cfRule type="containsText" dxfId="625" priority="720" operator="containsText" text="Inexequível">
      <formula>NOT(ISERROR(SEARCH("Inexequível",S241)))</formula>
    </cfRule>
  </conditionalFormatting>
  <conditionalFormatting sqref="S241:S242">
    <cfRule type="aboveAverage" dxfId="624" priority="714" aboveAverage="0"/>
  </conditionalFormatting>
  <conditionalFormatting sqref="S252:S253">
    <cfRule type="containsText" dxfId="623" priority="708" operator="containsText" text="Excessivamente elevado">
      <formula>NOT(ISERROR(SEARCH("Excessivamente elevado",S252)))</formula>
    </cfRule>
    <cfRule type="cellIs" dxfId="622" priority="709" operator="lessThan">
      <formula>"K$25"</formula>
    </cfRule>
    <cfRule type="cellIs" dxfId="621" priority="710" operator="greaterThan">
      <formula>"J&amp;25"</formula>
    </cfRule>
    <cfRule type="containsText" priority="711" operator="containsText" text="Excessivamente elevado">
      <formula>NOT(ISERROR(SEARCH("Excessivamente elevado",S252)))</formula>
    </cfRule>
    <cfRule type="containsText" dxfId="620" priority="712" operator="containsText" text="Válido">
      <formula>NOT(ISERROR(SEARCH("Válido",S252)))</formula>
    </cfRule>
    <cfRule type="containsText" dxfId="619" priority="713" operator="containsText" text="Inexequível">
      <formula>NOT(ISERROR(SEARCH("Inexequível",S252)))</formula>
    </cfRule>
  </conditionalFormatting>
  <conditionalFormatting sqref="S252:S253">
    <cfRule type="aboveAverage" dxfId="618" priority="707" aboveAverage="0"/>
  </conditionalFormatting>
  <conditionalFormatting sqref="S259:S260">
    <cfRule type="containsText" dxfId="617" priority="701" operator="containsText" text="Excessivamente elevado">
      <formula>NOT(ISERROR(SEARCH("Excessivamente elevado",S259)))</formula>
    </cfRule>
    <cfRule type="cellIs" dxfId="616" priority="702" operator="lessThan">
      <formula>"K$25"</formula>
    </cfRule>
    <cfRule type="cellIs" dxfId="615" priority="703" operator="greaterThan">
      <formula>"J&amp;25"</formula>
    </cfRule>
    <cfRule type="containsText" priority="704" operator="containsText" text="Excessivamente elevado">
      <formula>NOT(ISERROR(SEARCH("Excessivamente elevado",S259)))</formula>
    </cfRule>
    <cfRule type="containsText" dxfId="614" priority="705" operator="containsText" text="Válido">
      <formula>NOT(ISERROR(SEARCH("Válido",S259)))</formula>
    </cfRule>
    <cfRule type="containsText" dxfId="613" priority="706" operator="containsText" text="Inexequível">
      <formula>NOT(ISERROR(SEARCH("Inexequível",S259)))</formula>
    </cfRule>
  </conditionalFormatting>
  <conditionalFormatting sqref="S259:S260">
    <cfRule type="aboveAverage" dxfId="612" priority="700" aboveAverage="0"/>
  </conditionalFormatting>
  <conditionalFormatting sqref="S26">
    <cfRule type="containsText" dxfId="611" priority="693" operator="containsText" text="Excessivamente elevado">
      <formula>NOT(ISERROR(SEARCH("Excessivamente elevado",S26)))</formula>
    </cfRule>
    <cfRule type="cellIs" dxfId="610" priority="694" operator="lessThan">
      <formula>"K$25"</formula>
    </cfRule>
    <cfRule type="cellIs" dxfId="609" priority="695" operator="greaterThan">
      <formula>"J&amp;25"</formula>
    </cfRule>
    <cfRule type="containsText" priority="696" operator="containsText" text="Excessivamente elevado">
      <formula>NOT(ISERROR(SEARCH("Excessivamente elevado",S26)))</formula>
    </cfRule>
    <cfRule type="containsText" dxfId="608" priority="697" operator="containsText" text="Válido">
      <formula>NOT(ISERROR(SEARCH("Válido",S26)))</formula>
    </cfRule>
    <cfRule type="containsText" dxfId="607" priority="698" operator="containsText" text="Inexequível">
      <formula>NOT(ISERROR(SEARCH("Inexequível",S26)))</formula>
    </cfRule>
  </conditionalFormatting>
  <conditionalFormatting sqref="S26">
    <cfRule type="aboveAverage" dxfId="606" priority="692" aboveAverage="0"/>
  </conditionalFormatting>
  <conditionalFormatting sqref="S26">
    <cfRule type="aboveAverage" dxfId="605" priority="699" aboveAverage="0"/>
  </conditionalFormatting>
  <conditionalFormatting sqref="S27">
    <cfRule type="containsText" dxfId="604" priority="685" operator="containsText" text="Excessivamente elevado">
      <formula>NOT(ISERROR(SEARCH("Excessivamente elevado",S27)))</formula>
    </cfRule>
    <cfRule type="cellIs" dxfId="603" priority="686" operator="lessThan">
      <formula>"K$25"</formula>
    </cfRule>
    <cfRule type="cellIs" dxfId="602" priority="687" operator="greaterThan">
      <formula>"J&amp;25"</formula>
    </cfRule>
    <cfRule type="containsText" priority="688" operator="containsText" text="Excessivamente elevado">
      <formula>NOT(ISERROR(SEARCH("Excessivamente elevado",S27)))</formula>
    </cfRule>
    <cfRule type="containsText" dxfId="601" priority="689" operator="containsText" text="Válido">
      <formula>NOT(ISERROR(SEARCH("Válido",S27)))</formula>
    </cfRule>
    <cfRule type="containsText" dxfId="600" priority="690" operator="containsText" text="Inexequível">
      <formula>NOT(ISERROR(SEARCH("Inexequível",S27)))</formula>
    </cfRule>
  </conditionalFormatting>
  <conditionalFormatting sqref="S27">
    <cfRule type="aboveAverage" dxfId="599" priority="684" aboveAverage="0"/>
  </conditionalFormatting>
  <conditionalFormatting sqref="S27">
    <cfRule type="aboveAverage" dxfId="598" priority="691" aboveAverage="0"/>
  </conditionalFormatting>
  <conditionalFormatting sqref="S28">
    <cfRule type="containsText" dxfId="597" priority="677" operator="containsText" text="Excessivamente elevado">
      <formula>NOT(ISERROR(SEARCH("Excessivamente elevado",S28)))</formula>
    </cfRule>
    <cfRule type="cellIs" dxfId="596" priority="678" operator="lessThan">
      <formula>"K$25"</formula>
    </cfRule>
    <cfRule type="cellIs" dxfId="595" priority="679" operator="greaterThan">
      <formula>"J&amp;25"</formula>
    </cfRule>
    <cfRule type="containsText" priority="680" operator="containsText" text="Excessivamente elevado">
      <formula>NOT(ISERROR(SEARCH("Excessivamente elevado",S28)))</formula>
    </cfRule>
    <cfRule type="containsText" dxfId="594" priority="681" operator="containsText" text="Válido">
      <formula>NOT(ISERROR(SEARCH("Válido",S28)))</formula>
    </cfRule>
    <cfRule type="containsText" dxfId="593" priority="682" operator="containsText" text="Inexequível">
      <formula>NOT(ISERROR(SEARCH("Inexequível",S28)))</formula>
    </cfRule>
  </conditionalFormatting>
  <conditionalFormatting sqref="S28">
    <cfRule type="aboveAverage" dxfId="592" priority="676" aboveAverage="0"/>
  </conditionalFormatting>
  <conditionalFormatting sqref="S28">
    <cfRule type="aboveAverage" dxfId="591" priority="683" aboveAverage="0"/>
  </conditionalFormatting>
  <conditionalFormatting sqref="S36">
    <cfRule type="containsText" dxfId="590" priority="669" operator="containsText" text="Excessivamente elevado">
      <formula>NOT(ISERROR(SEARCH("Excessivamente elevado",S36)))</formula>
    </cfRule>
    <cfRule type="cellIs" dxfId="589" priority="670" operator="lessThan">
      <formula>"K$25"</formula>
    </cfRule>
    <cfRule type="cellIs" dxfId="588" priority="671" operator="greaterThan">
      <formula>"J&amp;25"</formula>
    </cfRule>
    <cfRule type="containsText" priority="672" operator="containsText" text="Excessivamente elevado">
      <formula>NOT(ISERROR(SEARCH("Excessivamente elevado",S36)))</formula>
    </cfRule>
    <cfRule type="containsText" dxfId="587" priority="673" operator="containsText" text="Válido">
      <formula>NOT(ISERROR(SEARCH("Válido",S36)))</formula>
    </cfRule>
    <cfRule type="containsText" dxfId="586" priority="674" operator="containsText" text="Inexequível">
      <formula>NOT(ISERROR(SEARCH("Inexequível",S36)))</formula>
    </cfRule>
  </conditionalFormatting>
  <conditionalFormatting sqref="S36">
    <cfRule type="aboveAverage" dxfId="585" priority="668" aboveAverage="0"/>
  </conditionalFormatting>
  <conditionalFormatting sqref="S36">
    <cfRule type="aboveAverage" dxfId="584" priority="675" aboveAverage="0"/>
  </conditionalFormatting>
  <conditionalFormatting sqref="S37">
    <cfRule type="containsText" dxfId="583" priority="661" operator="containsText" text="Excessivamente elevado">
      <formula>NOT(ISERROR(SEARCH("Excessivamente elevado",S37)))</formula>
    </cfRule>
    <cfRule type="cellIs" dxfId="582" priority="662" operator="lessThan">
      <formula>"K$25"</formula>
    </cfRule>
    <cfRule type="cellIs" dxfId="581" priority="663" operator="greaterThan">
      <formula>"J&amp;25"</formula>
    </cfRule>
    <cfRule type="containsText" priority="664" operator="containsText" text="Excessivamente elevado">
      <formula>NOT(ISERROR(SEARCH("Excessivamente elevado",S37)))</formula>
    </cfRule>
    <cfRule type="containsText" dxfId="580" priority="665" operator="containsText" text="Válido">
      <formula>NOT(ISERROR(SEARCH("Válido",S37)))</formula>
    </cfRule>
    <cfRule type="containsText" dxfId="579" priority="666" operator="containsText" text="Inexequível">
      <formula>NOT(ISERROR(SEARCH("Inexequível",S37)))</formula>
    </cfRule>
  </conditionalFormatting>
  <conditionalFormatting sqref="S37">
    <cfRule type="aboveAverage" dxfId="578" priority="660" aboveAverage="0"/>
  </conditionalFormatting>
  <conditionalFormatting sqref="S37">
    <cfRule type="aboveAverage" dxfId="577" priority="667" aboveAverage="0"/>
  </conditionalFormatting>
  <conditionalFormatting sqref="S38">
    <cfRule type="containsText" dxfId="576" priority="653" operator="containsText" text="Excessivamente elevado">
      <formula>NOT(ISERROR(SEARCH("Excessivamente elevado",S38)))</formula>
    </cfRule>
    <cfRule type="cellIs" dxfId="575" priority="654" operator="lessThan">
      <formula>"K$25"</formula>
    </cfRule>
    <cfRule type="cellIs" dxfId="574" priority="655" operator="greaterThan">
      <formula>"J&amp;25"</formula>
    </cfRule>
    <cfRule type="containsText" priority="656" operator="containsText" text="Excessivamente elevado">
      <formula>NOT(ISERROR(SEARCH("Excessivamente elevado",S38)))</formula>
    </cfRule>
    <cfRule type="containsText" dxfId="573" priority="657" operator="containsText" text="Válido">
      <formula>NOT(ISERROR(SEARCH("Válido",S38)))</formula>
    </cfRule>
    <cfRule type="containsText" dxfId="572" priority="658" operator="containsText" text="Inexequível">
      <formula>NOT(ISERROR(SEARCH("Inexequível",S38)))</formula>
    </cfRule>
  </conditionalFormatting>
  <conditionalFormatting sqref="S38">
    <cfRule type="aboveAverage" dxfId="571" priority="652" aboveAverage="0"/>
  </conditionalFormatting>
  <conditionalFormatting sqref="S38">
    <cfRule type="aboveAverage" dxfId="570" priority="659" aboveAverage="0"/>
  </conditionalFormatting>
  <conditionalFormatting sqref="S44">
    <cfRule type="containsText" dxfId="569" priority="645" operator="containsText" text="Excessivamente elevado">
      <formula>NOT(ISERROR(SEARCH("Excessivamente elevado",S44)))</formula>
    </cfRule>
    <cfRule type="cellIs" dxfId="568" priority="646" operator="lessThan">
      <formula>"K$25"</formula>
    </cfRule>
    <cfRule type="cellIs" dxfId="567" priority="647" operator="greaterThan">
      <formula>"J&amp;25"</formula>
    </cfRule>
    <cfRule type="containsText" priority="648" operator="containsText" text="Excessivamente elevado">
      <formula>NOT(ISERROR(SEARCH("Excessivamente elevado",S44)))</formula>
    </cfRule>
    <cfRule type="containsText" dxfId="566" priority="649" operator="containsText" text="Válido">
      <formula>NOT(ISERROR(SEARCH("Válido",S44)))</formula>
    </cfRule>
    <cfRule type="containsText" dxfId="565" priority="650" operator="containsText" text="Inexequível">
      <formula>NOT(ISERROR(SEARCH("Inexequível",S44)))</formula>
    </cfRule>
  </conditionalFormatting>
  <conditionalFormatting sqref="S44">
    <cfRule type="aboveAverage" dxfId="564" priority="644" aboveAverage="0"/>
  </conditionalFormatting>
  <conditionalFormatting sqref="S44">
    <cfRule type="aboveAverage" dxfId="563" priority="651" aboveAverage="0"/>
  </conditionalFormatting>
  <conditionalFormatting sqref="S45">
    <cfRule type="containsText" dxfId="562" priority="637" operator="containsText" text="Excessivamente elevado">
      <formula>NOT(ISERROR(SEARCH("Excessivamente elevado",S45)))</formula>
    </cfRule>
    <cfRule type="cellIs" dxfId="561" priority="638" operator="lessThan">
      <formula>"K$25"</formula>
    </cfRule>
    <cfRule type="cellIs" dxfId="560" priority="639" operator="greaterThan">
      <formula>"J&amp;25"</formula>
    </cfRule>
    <cfRule type="containsText" priority="640" operator="containsText" text="Excessivamente elevado">
      <formula>NOT(ISERROR(SEARCH("Excessivamente elevado",S45)))</formula>
    </cfRule>
    <cfRule type="containsText" dxfId="559" priority="641" operator="containsText" text="Válido">
      <formula>NOT(ISERROR(SEARCH("Válido",S45)))</formula>
    </cfRule>
    <cfRule type="containsText" dxfId="558" priority="642" operator="containsText" text="Inexequível">
      <formula>NOT(ISERROR(SEARCH("Inexequível",S45)))</formula>
    </cfRule>
  </conditionalFormatting>
  <conditionalFormatting sqref="S45">
    <cfRule type="aboveAverage" dxfId="557" priority="636" aboveAverage="0"/>
  </conditionalFormatting>
  <conditionalFormatting sqref="S45">
    <cfRule type="aboveAverage" dxfId="556" priority="643" aboveAverage="0"/>
  </conditionalFormatting>
  <conditionalFormatting sqref="S46">
    <cfRule type="containsText" dxfId="555" priority="629" operator="containsText" text="Excessivamente elevado">
      <formula>NOT(ISERROR(SEARCH("Excessivamente elevado",S46)))</formula>
    </cfRule>
    <cfRule type="cellIs" dxfId="554" priority="630" operator="lessThan">
      <formula>"K$25"</formula>
    </cfRule>
    <cfRule type="cellIs" dxfId="553" priority="631" operator="greaterThan">
      <formula>"J&amp;25"</formula>
    </cfRule>
    <cfRule type="containsText" priority="632" operator="containsText" text="Excessivamente elevado">
      <formula>NOT(ISERROR(SEARCH("Excessivamente elevado",S46)))</formula>
    </cfRule>
    <cfRule type="containsText" dxfId="552" priority="633" operator="containsText" text="Válido">
      <formula>NOT(ISERROR(SEARCH("Válido",S46)))</formula>
    </cfRule>
    <cfRule type="containsText" dxfId="551" priority="634" operator="containsText" text="Inexequível">
      <formula>NOT(ISERROR(SEARCH("Inexequível",S46)))</formula>
    </cfRule>
  </conditionalFormatting>
  <conditionalFormatting sqref="S46">
    <cfRule type="aboveAverage" dxfId="550" priority="628" aboveAverage="0"/>
  </conditionalFormatting>
  <conditionalFormatting sqref="S46">
    <cfRule type="aboveAverage" dxfId="549" priority="635" aboveAverage="0"/>
  </conditionalFormatting>
  <conditionalFormatting sqref="S55">
    <cfRule type="containsText" dxfId="548" priority="621" operator="containsText" text="Excessivamente elevado">
      <formula>NOT(ISERROR(SEARCH("Excessivamente elevado",S55)))</formula>
    </cfRule>
    <cfRule type="cellIs" dxfId="547" priority="622" operator="lessThan">
      <formula>"K$25"</formula>
    </cfRule>
    <cfRule type="cellIs" dxfId="546" priority="623" operator="greaterThan">
      <formula>"J&amp;25"</formula>
    </cfRule>
    <cfRule type="containsText" priority="624" operator="containsText" text="Excessivamente elevado">
      <formula>NOT(ISERROR(SEARCH("Excessivamente elevado",S55)))</formula>
    </cfRule>
    <cfRule type="containsText" dxfId="545" priority="625" operator="containsText" text="Válido">
      <formula>NOT(ISERROR(SEARCH("Válido",S55)))</formula>
    </cfRule>
    <cfRule type="containsText" dxfId="544" priority="626" operator="containsText" text="Inexequível">
      <formula>NOT(ISERROR(SEARCH("Inexequível",S55)))</formula>
    </cfRule>
  </conditionalFormatting>
  <conditionalFormatting sqref="S55">
    <cfRule type="aboveAverage" dxfId="543" priority="620" aboveAverage="0"/>
  </conditionalFormatting>
  <conditionalFormatting sqref="S55">
    <cfRule type="aboveAverage" dxfId="542" priority="627" aboveAverage="0"/>
  </conditionalFormatting>
  <conditionalFormatting sqref="S56">
    <cfRule type="containsText" dxfId="541" priority="613" operator="containsText" text="Excessivamente elevado">
      <formula>NOT(ISERROR(SEARCH("Excessivamente elevado",S56)))</formula>
    </cfRule>
    <cfRule type="cellIs" dxfId="540" priority="614" operator="lessThan">
      <formula>"K$25"</formula>
    </cfRule>
    <cfRule type="cellIs" dxfId="539" priority="615" operator="greaterThan">
      <formula>"J&amp;25"</formula>
    </cfRule>
    <cfRule type="containsText" priority="616" operator="containsText" text="Excessivamente elevado">
      <formula>NOT(ISERROR(SEARCH("Excessivamente elevado",S56)))</formula>
    </cfRule>
    <cfRule type="containsText" dxfId="538" priority="617" operator="containsText" text="Válido">
      <formula>NOT(ISERROR(SEARCH("Válido",S56)))</formula>
    </cfRule>
    <cfRule type="containsText" dxfId="537" priority="618" operator="containsText" text="Inexequível">
      <formula>NOT(ISERROR(SEARCH("Inexequível",S56)))</formula>
    </cfRule>
  </conditionalFormatting>
  <conditionalFormatting sqref="S56">
    <cfRule type="aboveAverage" dxfId="536" priority="612" aboveAverage="0"/>
  </conditionalFormatting>
  <conditionalFormatting sqref="S56">
    <cfRule type="aboveAverage" dxfId="535" priority="619" aboveAverage="0"/>
  </conditionalFormatting>
  <conditionalFormatting sqref="S57">
    <cfRule type="containsText" dxfId="534" priority="605" operator="containsText" text="Excessivamente elevado">
      <formula>NOT(ISERROR(SEARCH("Excessivamente elevado",S57)))</formula>
    </cfRule>
    <cfRule type="cellIs" dxfId="533" priority="606" operator="lessThan">
      <formula>"K$25"</formula>
    </cfRule>
    <cfRule type="cellIs" dxfId="532" priority="607" operator="greaterThan">
      <formula>"J&amp;25"</formula>
    </cfRule>
    <cfRule type="containsText" priority="608" operator="containsText" text="Excessivamente elevado">
      <formula>NOT(ISERROR(SEARCH("Excessivamente elevado",S57)))</formula>
    </cfRule>
    <cfRule type="containsText" dxfId="531" priority="609" operator="containsText" text="Válido">
      <formula>NOT(ISERROR(SEARCH("Válido",S57)))</formula>
    </cfRule>
    <cfRule type="containsText" dxfId="530" priority="610" operator="containsText" text="Inexequível">
      <formula>NOT(ISERROR(SEARCH("Inexequível",S57)))</formula>
    </cfRule>
  </conditionalFormatting>
  <conditionalFormatting sqref="S57">
    <cfRule type="aboveAverage" dxfId="529" priority="604" aboveAverage="0"/>
  </conditionalFormatting>
  <conditionalFormatting sqref="S57">
    <cfRule type="aboveAverage" dxfId="528" priority="611" aboveAverage="0"/>
  </conditionalFormatting>
  <conditionalFormatting sqref="S66">
    <cfRule type="containsText" dxfId="527" priority="597" operator="containsText" text="Excessivamente elevado">
      <formula>NOT(ISERROR(SEARCH("Excessivamente elevado",S66)))</formula>
    </cfRule>
    <cfRule type="cellIs" dxfId="526" priority="598" operator="lessThan">
      <formula>"K$25"</formula>
    </cfRule>
    <cfRule type="cellIs" dxfId="525" priority="599" operator="greaterThan">
      <formula>"J&amp;25"</formula>
    </cfRule>
    <cfRule type="containsText" priority="600" operator="containsText" text="Excessivamente elevado">
      <formula>NOT(ISERROR(SEARCH("Excessivamente elevado",S66)))</formula>
    </cfRule>
    <cfRule type="containsText" dxfId="524" priority="601" operator="containsText" text="Válido">
      <formula>NOT(ISERROR(SEARCH("Válido",S66)))</formula>
    </cfRule>
    <cfRule type="containsText" dxfId="523" priority="602" operator="containsText" text="Inexequível">
      <formula>NOT(ISERROR(SEARCH("Inexequível",S66)))</formula>
    </cfRule>
  </conditionalFormatting>
  <conditionalFormatting sqref="S66">
    <cfRule type="aboveAverage" dxfId="522" priority="596" aboveAverage="0"/>
  </conditionalFormatting>
  <conditionalFormatting sqref="S66">
    <cfRule type="aboveAverage" dxfId="521" priority="603" aboveAverage="0"/>
  </conditionalFormatting>
  <conditionalFormatting sqref="S67">
    <cfRule type="containsText" dxfId="520" priority="589" operator="containsText" text="Excessivamente elevado">
      <formula>NOT(ISERROR(SEARCH("Excessivamente elevado",S67)))</formula>
    </cfRule>
    <cfRule type="cellIs" dxfId="519" priority="590" operator="lessThan">
      <formula>"K$25"</formula>
    </cfRule>
    <cfRule type="cellIs" dxfId="518" priority="591" operator="greaterThan">
      <formula>"J&amp;25"</formula>
    </cfRule>
    <cfRule type="containsText" priority="592" operator="containsText" text="Excessivamente elevado">
      <formula>NOT(ISERROR(SEARCH("Excessivamente elevado",S67)))</formula>
    </cfRule>
    <cfRule type="containsText" dxfId="517" priority="593" operator="containsText" text="Válido">
      <formula>NOT(ISERROR(SEARCH("Válido",S67)))</formula>
    </cfRule>
    <cfRule type="containsText" dxfId="516" priority="594" operator="containsText" text="Inexequível">
      <formula>NOT(ISERROR(SEARCH("Inexequível",S67)))</formula>
    </cfRule>
  </conditionalFormatting>
  <conditionalFormatting sqref="S67">
    <cfRule type="aboveAverage" dxfId="515" priority="588" aboveAverage="0"/>
  </conditionalFormatting>
  <conditionalFormatting sqref="S67">
    <cfRule type="aboveAverage" dxfId="514" priority="595" aboveAverage="0"/>
  </conditionalFormatting>
  <conditionalFormatting sqref="S68">
    <cfRule type="containsText" dxfId="513" priority="581" operator="containsText" text="Excessivamente elevado">
      <formula>NOT(ISERROR(SEARCH("Excessivamente elevado",S68)))</formula>
    </cfRule>
    <cfRule type="cellIs" dxfId="512" priority="582" operator="lessThan">
      <formula>"K$25"</formula>
    </cfRule>
    <cfRule type="cellIs" dxfId="511" priority="583" operator="greaterThan">
      <formula>"J&amp;25"</formula>
    </cfRule>
    <cfRule type="containsText" priority="584" operator="containsText" text="Excessivamente elevado">
      <formula>NOT(ISERROR(SEARCH("Excessivamente elevado",S68)))</formula>
    </cfRule>
    <cfRule type="containsText" dxfId="510" priority="585" operator="containsText" text="Válido">
      <formula>NOT(ISERROR(SEARCH("Válido",S68)))</formula>
    </cfRule>
    <cfRule type="containsText" dxfId="509" priority="586" operator="containsText" text="Inexequível">
      <formula>NOT(ISERROR(SEARCH("Inexequível",S68)))</formula>
    </cfRule>
  </conditionalFormatting>
  <conditionalFormatting sqref="S68">
    <cfRule type="aboveAverage" dxfId="508" priority="580" aboveAverage="0"/>
  </conditionalFormatting>
  <conditionalFormatting sqref="S68">
    <cfRule type="aboveAverage" dxfId="507" priority="587" aboveAverage="0"/>
  </conditionalFormatting>
  <conditionalFormatting sqref="S77">
    <cfRule type="containsText" dxfId="506" priority="573" operator="containsText" text="Excessivamente elevado">
      <formula>NOT(ISERROR(SEARCH("Excessivamente elevado",S77)))</formula>
    </cfRule>
    <cfRule type="cellIs" dxfId="505" priority="574" operator="lessThan">
      <formula>"K$25"</formula>
    </cfRule>
    <cfRule type="cellIs" dxfId="504" priority="575" operator="greaterThan">
      <formula>"J&amp;25"</formula>
    </cfRule>
    <cfRule type="containsText" priority="576" operator="containsText" text="Excessivamente elevado">
      <formula>NOT(ISERROR(SEARCH("Excessivamente elevado",S77)))</formula>
    </cfRule>
    <cfRule type="containsText" dxfId="503" priority="577" operator="containsText" text="Válido">
      <formula>NOT(ISERROR(SEARCH("Válido",S77)))</formula>
    </cfRule>
    <cfRule type="containsText" dxfId="502" priority="578" operator="containsText" text="Inexequível">
      <formula>NOT(ISERROR(SEARCH("Inexequível",S77)))</formula>
    </cfRule>
  </conditionalFormatting>
  <conditionalFormatting sqref="S77">
    <cfRule type="aboveAverage" dxfId="501" priority="572" aboveAverage="0"/>
  </conditionalFormatting>
  <conditionalFormatting sqref="S77">
    <cfRule type="aboveAverage" dxfId="500" priority="579" aboveAverage="0"/>
  </conditionalFormatting>
  <conditionalFormatting sqref="S78">
    <cfRule type="containsText" dxfId="499" priority="565" operator="containsText" text="Excessivamente elevado">
      <formula>NOT(ISERROR(SEARCH("Excessivamente elevado",S78)))</formula>
    </cfRule>
    <cfRule type="cellIs" dxfId="498" priority="566" operator="lessThan">
      <formula>"K$25"</formula>
    </cfRule>
    <cfRule type="cellIs" dxfId="497" priority="567" operator="greaterThan">
      <formula>"J&amp;25"</formula>
    </cfRule>
    <cfRule type="containsText" priority="568" operator="containsText" text="Excessivamente elevado">
      <formula>NOT(ISERROR(SEARCH("Excessivamente elevado",S78)))</formula>
    </cfRule>
    <cfRule type="containsText" dxfId="496" priority="569" operator="containsText" text="Válido">
      <formula>NOT(ISERROR(SEARCH("Válido",S78)))</formula>
    </cfRule>
    <cfRule type="containsText" dxfId="495" priority="570" operator="containsText" text="Inexequível">
      <formula>NOT(ISERROR(SEARCH("Inexequível",S78)))</formula>
    </cfRule>
  </conditionalFormatting>
  <conditionalFormatting sqref="S78">
    <cfRule type="aboveAverage" dxfId="494" priority="564" aboveAverage="0"/>
  </conditionalFormatting>
  <conditionalFormatting sqref="S78">
    <cfRule type="aboveAverage" dxfId="493" priority="571" aboveAverage="0"/>
  </conditionalFormatting>
  <conditionalFormatting sqref="S79">
    <cfRule type="containsText" dxfId="492" priority="557" operator="containsText" text="Excessivamente elevado">
      <formula>NOT(ISERROR(SEARCH("Excessivamente elevado",S79)))</formula>
    </cfRule>
    <cfRule type="cellIs" dxfId="491" priority="558" operator="lessThan">
      <formula>"K$25"</formula>
    </cfRule>
    <cfRule type="cellIs" dxfId="490" priority="559" operator="greaterThan">
      <formula>"J&amp;25"</formula>
    </cfRule>
    <cfRule type="containsText" priority="560" operator="containsText" text="Excessivamente elevado">
      <formula>NOT(ISERROR(SEARCH("Excessivamente elevado",S79)))</formula>
    </cfRule>
    <cfRule type="containsText" dxfId="489" priority="561" operator="containsText" text="Válido">
      <formula>NOT(ISERROR(SEARCH("Válido",S79)))</formula>
    </cfRule>
    <cfRule type="containsText" dxfId="488" priority="562" operator="containsText" text="Inexequível">
      <formula>NOT(ISERROR(SEARCH("Inexequível",S79)))</formula>
    </cfRule>
  </conditionalFormatting>
  <conditionalFormatting sqref="S79">
    <cfRule type="aboveAverage" dxfId="487" priority="556" aboveAverage="0"/>
  </conditionalFormatting>
  <conditionalFormatting sqref="S79">
    <cfRule type="aboveAverage" dxfId="486" priority="563" aboveAverage="0"/>
  </conditionalFormatting>
  <conditionalFormatting sqref="S88">
    <cfRule type="containsText" dxfId="485" priority="549" operator="containsText" text="Excessivamente elevado">
      <formula>NOT(ISERROR(SEARCH("Excessivamente elevado",S88)))</formula>
    </cfRule>
    <cfRule type="cellIs" dxfId="484" priority="550" operator="lessThan">
      <formula>"K$25"</formula>
    </cfRule>
    <cfRule type="cellIs" dxfId="483" priority="551" operator="greaterThan">
      <formula>"J&amp;25"</formula>
    </cfRule>
    <cfRule type="containsText" priority="552" operator="containsText" text="Excessivamente elevado">
      <formula>NOT(ISERROR(SEARCH("Excessivamente elevado",S88)))</formula>
    </cfRule>
    <cfRule type="containsText" dxfId="482" priority="553" operator="containsText" text="Válido">
      <formula>NOT(ISERROR(SEARCH("Válido",S88)))</formula>
    </cfRule>
    <cfRule type="containsText" dxfId="481" priority="554" operator="containsText" text="Inexequível">
      <formula>NOT(ISERROR(SEARCH("Inexequível",S88)))</formula>
    </cfRule>
  </conditionalFormatting>
  <conditionalFormatting sqref="S88">
    <cfRule type="aboveAverage" dxfId="480" priority="548" aboveAverage="0"/>
  </conditionalFormatting>
  <conditionalFormatting sqref="S88">
    <cfRule type="aboveAverage" dxfId="479" priority="555" aboveAverage="0"/>
  </conditionalFormatting>
  <conditionalFormatting sqref="S89">
    <cfRule type="containsText" dxfId="478" priority="541" operator="containsText" text="Excessivamente elevado">
      <formula>NOT(ISERROR(SEARCH("Excessivamente elevado",S89)))</formula>
    </cfRule>
    <cfRule type="cellIs" dxfId="477" priority="542" operator="lessThan">
      <formula>"K$25"</formula>
    </cfRule>
    <cfRule type="cellIs" dxfId="476" priority="543" operator="greaterThan">
      <formula>"J&amp;25"</formula>
    </cfRule>
    <cfRule type="containsText" priority="544" operator="containsText" text="Excessivamente elevado">
      <formula>NOT(ISERROR(SEARCH("Excessivamente elevado",S89)))</formula>
    </cfRule>
    <cfRule type="containsText" dxfId="475" priority="545" operator="containsText" text="Válido">
      <formula>NOT(ISERROR(SEARCH("Válido",S89)))</formula>
    </cfRule>
    <cfRule type="containsText" dxfId="474" priority="546" operator="containsText" text="Inexequível">
      <formula>NOT(ISERROR(SEARCH("Inexequível",S89)))</formula>
    </cfRule>
  </conditionalFormatting>
  <conditionalFormatting sqref="S89">
    <cfRule type="aboveAverage" dxfId="473" priority="540" aboveAverage="0"/>
  </conditionalFormatting>
  <conditionalFormatting sqref="S89">
    <cfRule type="aboveAverage" dxfId="472" priority="547" aboveAverage="0"/>
  </conditionalFormatting>
  <conditionalFormatting sqref="S90">
    <cfRule type="containsText" dxfId="471" priority="533" operator="containsText" text="Excessivamente elevado">
      <formula>NOT(ISERROR(SEARCH("Excessivamente elevado",S90)))</formula>
    </cfRule>
    <cfRule type="cellIs" dxfId="470" priority="534" operator="lessThan">
      <formula>"K$25"</formula>
    </cfRule>
    <cfRule type="cellIs" dxfId="469" priority="535" operator="greaterThan">
      <formula>"J&amp;25"</formula>
    </cfRule>
    <cfRule type="containsText" priority="536" operator="containsText" text="Excessivamente elevado">
      <formula>NOT(ISERROR(SEARCH("Excessivamente elevado",S90)))</formula>
    </cfRule>
    <cfRule type="containsText" dxfId="468" priority="537" operator="containsText" text="Válido">
      <formula>NOT(ISERROR(SEARCH("Válido",S90)))</formula>
    </cfRule>
    <cfRule type="containsText" dxfId="467" priority="538" operator="containsText" text="Inexequível">
      <formula>NOT(ISERROR(SEARCH("Inexequível",S90)))</formula>
    </cfRule>
  </conditionalFormatting>
  <conditionalFormatting sqref="S90">
    <cfRule type="aboveAverage" dxfId="466" priority="532" aboveAverage="0"/>
  </conditionalFormatting>
  <conditionalFormatting sqref="S90">
    <cfRule type="aboveAverage" dxfId="465" priority="539" aboveAverage="0"/>
  </conditionalFormatting>
  <conditionalFormatting sqref="S97">
    <cfRule type="containsText" dxfId="464" priority="525" operator="containsText" text="Excessivamente elevado">
      <formula>NOT(ISERROR(SEARCH("Excessivamente elevado",S97)))</formula>
    </cfRule>
    <cfRule type="cellIs" dxfId="463" priority="526" operator="lessThan">
      <formula>"K$25"</formula>
    </cfRule>
    <cfRule type="cellIs" dxfId="462" priority="527" operator="greaterThan">
      <formula>"J&amp;25"</formula>
    </cfRule>
    <cfRule type="containsText" priority="528" operator="containsText" text="Excessivamente elevado">
      <formula>NOT(ISERROR(SEARCH("Excessivamente elevado",S97)))</formula>
    </cfRule>
    <cfRule type="containsText" dxfId="461" priority="529" operator="containsText" text="Válido">
      <formula>NOT(ISERROR(SEARCH("Válido",S97)))</formula>
    </cfRule>
    <cfRule type="containsText" dxfId="460" priority="530" operator="containsText" text="Inexequível">
      <formula>NOT(ISERROR(SEARCH("Inexequível",S97)))</formula>
    </cfRule>
  </conditionalFormatting>
  <conditionalFormatting sqref="S97">
    <cfRule type="aboveAverage" dxfId="459" priority="524" aboveAverage="0"/>
  </conditionalFormatting>
  <conditionalFormatting sqref="S97">
    <cfRule type="aboveAverage" dxfId="458" priority="531" aboveAverage="0"/>
  </conditionalFormatting>
  <conditionalFormatting sqref="S98">
    <cfRule type="containsText" dxfId="457" priority="517" operator="containsText" text="Excessivamente elevado">
      <formula>NOT(ISERROR(SEARCH("Excessivamente elevado",S98)))</formula>
    </cfRule>
    <cfRule type="cellIs" dxfId="456" priority="518" operator="lessThan">
      <formula>"K$25"</formula>
    </cfRule>
    <cfRule type="cellIs" dxfId="455" priority="519" operator="greaterThan">
      <formula>"J&amp;25"</formula>
    </cfRule>
    <cfRule type="containsText" priority="520" operator="containsText" text="Excessivamente elevado">
      <formula>NOT(ISERROR(SEARCH("Excessivamente elevado",S98)))</formula>
    </cfRule>
    <cfRule type="containsText" dxfId="454" priority="521" operator="containsText" text="Válido">
      <formula>NOT(ISERROR(SEARCH("Válido",S98)))</formula>
    </cfRule>
    <cfRule type="containsText" dxfId="453" priority="522" operator="containsText" text="Inexequível">
      <formula>NOT(ISERROR(SEARCH("Inexequível",S98)))</formula>
    </cfRule>
  </conditionalFormatting>
  <conditionalFormatting sqref="S98">
    <cfRule type="aboveAverage" dxfId="452" priority="516" aboveAverage="0"/>
  </conditionalFormatting>
  <conditionalFormatting sqref="S98">
    <cfRule type="aboveAverage" dxfId="451" priority="523" aboveAverage="0"/>
  </conditionalFormatting>
  <conditionalFormatting sqref="S99">
    <cfRule type="containsText" dxfId="450" priority="509" operator="containsText" text="Excessivamente elevado">
      <formula>NOT(ISERROR(SEARCH("Excessivamente elevado",S99)))</formula>
    </cfRule>
    <cfRule type="cellIs" dxfId="449" priority="510" operator="lessThan">
      <formula>"K$25"</formula>
    </cfRule>
    <cfRule type="cellIs" dxfId="448" priority="511" operator="greaterThan">
      <formula>"J&amp;25"</formula>
    </cfRule>
    <cfRule type="containsText" priority="512" operator="containsText" text="Excessivamente elevado">
      <formula>NOT(ISERROR(SEARCH("Excessivamente elevado",S99)))</formula>
    </cfRule>
    <cfRule type="containsText" dxfId="447" priority="513" operator="containsText" text="Válido">
      <formula>NOT(ISERROR(SEARCH("Válido",S99)))</formula>
    </cfRule>
    <cfRule type="containsText" dxfId="446" priority="514" operator="containsText" text="Inexequível">
      <formula>NOT(ISERROR(SEARCH("Inexequível",S99)))</formula>
    </cfRule>
  </conditionalFormatting>
  <conditionalFormatting sqref="S99">
    <cfRule type="aboveAverage" dxfId="445" priority="508" aboveAverage="0"/>
  </conditionalFormatting>
  <conditionalFormatting sqref="S99">
    <cfRule type="aboveAverage" dxfId="444" priority="515" aboveAverage="0"/>
  </conditionalFormatting>
  <conditionalFormatting sqref="S109">
    <cfRule type="containsText" dxfId="443" priority="501" operator="containsText" text="Excessivamente elevado">
      <formula>NOT(ISERROR(SEARCH("Excessivamente elevado",S109)))</formula>
    </cfRule>
    <cfRule type="cellIs" dxfId="442" priority="502" operator="lessThan">
      <formula>"K$25"</formula>
    </cfRule>
    <cfRule type="cellIs" dxfId="441" priority="503" operator="greaterThan">
      <formula>"J&amp;25"</formula>
    </cfRule>
    <cfRule type="containsText" priority="504" operator="containsText" text="Excessivamente elevado">
      <formula>NOT(ISERROR(SEARCH("Excessivamente elevado",S109)))</formula>
    </cfRule>
    <cfRule type="containsText" dxfId="440" priority="505" operator="containsText" text="Válido">
      <formula>NOT(ISERROR(SEARCH("Válido",S109)))</formula>
    </cfRule>
    <cfRule type="containsText" dxfId="439" priority="506" operator="containsText" text="Inexequível">
      <formula>NOT(ISERROR(SEARCH("Inexequível",S109)))</formula>
    </cfRule>
  </conditionalFormatting>
  <conditionalFormatting sqref="S109">
    <cfRule type="aboveAverage" dxfId="438" priority="500" aboveAverage="0"/>
  </conditionalFormatting>
  <conditionalFormatting sqref="S109">
    <cfRule type="aboveAverage" dxfId="437" priority="507" aboveAverage="0"/>
  </conditionalFormatting>
  <conditionalFormatting sqref="S110">
    <cfRule type="containsText" dxfId="429" priority="485" operator="containsText" text="Excessivamente elevado">
      <formula>NOT(ISERROR(SEARCH("Excessivamente elevado",S110)))</formula>
    </cfRule>
    <cfRule type="cellIs" dxfId="428" priority="486" operator="lessThan">
      <formula>"K$25"</formula>
    </cfRule>
    <cfRule type="cellIs" dxfId="427" priority="487" operator="greaterThan">
      <formula>"J&amp;25"</formula>
    </cfRule>
    <cfRule type="containsText" priority="488" operator="containsText" text="Excessivamente elevado">
      <formula>NOT(ISERROR(SEARCH("Excessivamente elevado",S110)))</formula>
    </cfRule>
    <cfRule type="containsText" dxfId="426" priority="489" operator="containsText" text="Válido">
      <formula>NOT(ISERROR(SEARCH("Válido",S110)))</formula>
    </cfRule>
    <cfRule type="containsText" dxfId="425" priority="490" operator="containsText" text="Inexequível">
      <formula>NOT(ISERROR(SEARCH("Inexequível",S110)))</formula>
    </cfRule>
  </conditionalFormatting>
  <conditionalFormatting sqref="S110">
    <cfRule type="aboveAverage" dxfId="424" priority="484" aboveAverage="0"/>
  </conditionalFormatting>
  <conditionalFormatting sqref="S110">
    <cfRule type="aboveAverage" dxfId="423" priority="491" aboveAverage="0"/>
  </conditionalFormatting>
  <conditionalFormatting sqref="S111">
    <cfRule type="containsText" dxfId="422" priority="477" operator="containsText" text="Excessivamente elevado">
      <formula>NOT(ISERROR(SEARCH("Excessivamente elevado",S111)))</formula>
    </cfRule>
    <cfRule type="cellIs" dxfId="421" priority="478" operator="lessThan">
      <formula>"K$25"</formula>
    </cfRule>
    <cfRule type="cellIs" dxfId="420" priority="479" operator="greaterThan">
      <formula>"J&amp;25"</formula>
    </cfRule>
    <cfRule type="containsText" priority="480" operator="containsText" text="Excessivamente elevado">
      <formula>NOT(ISERROR(SEARCH("Excessivamente elevado",S111)))</formula>
    </cfRule>
    <cfRule type="containsText" dxfId="419" priority="481" operator="containsText" text="Válido">
      <formula>NOT(ISERROR(SEARCH("Válido",S111)))</formula>
    </cfRule>
    <cfRule type="containsText" dxfId="418" priority="482" operator="containsText" text="Inexequível">
      <formula>NOT(ISERROR(SEARCH("Inexequível",S111)))</formula>
    </cfRule>
  </conditionalFormatting>
  <conditionalFormatting sqref="S111">
    <cfRule type="aboveAverage" dxfId="417" priority="476" aboveAverage="0"/>
  </conditionalFormatting>
  <conditionalFormatting sqref="S111">
    <cfRule type="aboveAverage" dxfId="416" priority="483" aboveAverage="0"/>
  </conditionalFormatting>
  <conditionalFormatting sqref="S120">
    <cfRule type="containsText" dxfId="415" priority="469" operator="containsText" text="Excessivamente elevado">
      <formula>NOT(ISERROR(SEARCH("Excessivamente elevado",S120)))</formula>
    </cfRule>
    <cfRule type="cellIs" dxfId="414" priority="470" operator="lessThan">
      <formula>"K$25"</formula>
    </cfRule>
    <cfRule type="cellIs" dxfId="413" priority="471" operator="greaterThan">
      <formula>"J&amp;25"</formula>
    </cfRule>
    <cfRule type="containsText" priority="472" operator="containsText" text="Excessivamente elevado">
      <formula>NOT(ISERROR(SEARCH("Excessivamente elevado",S120)))</formula>
    </cfRule>
    <cfRule type="containsText" dxfId="412" priority="473" operator="containsText" text="Válido">
      <formula>NOT(ISERROR(SEARCH("Válido",S120)))</formula>
    </cfRule>
    <cfRule type="containsText" dxfId="411" priority="474" operator="containsText" text="Inexequível">
      <formula>NOT(ISERROR(SEARCH("Inexequível",S120)))</formula>
    </cfRule>
  </conditionalFormatting>
  <conditionalFormatting sqref="S120">
    <cfRule type="aboveAverage" dxfId="410" priority="468" aboveAverage="0"/>
  </conditionalFormatting>
  <conditionalFormatting sqref="S120">
    <cfRule type="aboveAverage" dxfId="409" priority="475" aboveAverage="0"/>
  </conditionalFormatting>
  <conditionalFormatting sqref="S121">
    <cfRule type="containsText" dxfId="408" priority="461" operator="containsText" text="Excessivamente elevado">
      <formula>NOT(ISERROR(SEARCH("Excessivamente elevado",S121)))</formula>
    </cfRule>
    <cfRule type="cellIs" dxfId="407" priority="462" operator="lessThan">
      <formula>"K$25"</formula>
    </cfRule>
    <cfRule type="cellIs" dxfId="406" priority="463" operator="greaterThan">
      <formula>"J&amp;25"</formula>
    </cfRule>
    <cfRule type="containsText" priority="464" operator="containsText" text="Excessivamente elevado">
      <formula>NOT(ISERROR(SEARCH("Excessivamente elevado",S121)))</formula>
    </cfRule>
    <cfRule type="containsText" dxfId="405" priority="465" operator="containsText" text="Válido">
      <formula>NOT(ISERROR(SEARCH("Válido",S121)))</formula>
    </cfRule>
    <cfRule type="containsText" dxfId="404" priority="466" operator="containsText" text="Inexequível">
      <formula>NOT(ISERROR(SEARCH("Inexequível",S121)))</formula>
    </cfRule>
  </conditionalFormatting>
  <conditionalFormatting sqref="S121">
    <cfRule type="aboveAverage" dxfId="403" priority="460" aboveAverage="0"/>
  </conditionalFormatting>
  <conditionalFormatting sqref="S121">
    <cfRule type="aboveAverage" dxfId="402" priority="467" aboveAverage="0"/>
  </conditionalFormatting>
  <conditionalFormatting sqref="S122">
    <cfRule type="containsText" dxfId="401" priority="453" operator="containsText" text="Excessivamente elevado">
      <formula>NOT(ISERROR(SEARCH("Excessivamente elevado",S122)))</formula>
    </cfRule>
    <cfRule type="cellIs" dxfId="400" priority="454" operator="lessThan">
      <formula>"K$25"</formula>
    </cfRule>
    <cfRule type="cellIs" dxfId="399" priority="455" operator="greaterThan">
      <formula>"J&amp;25"</formula>
    </cfRule>
    <cfRule type="containsText" priority="456" operator="containsText" text="Excessivamente elevado">
      <formula>NOT(ISERROR(SEARCH("Excessivamente elevado",S122)))</formula>
    </cfRule>
    <cfRule type="containsText" dxfId="398" priority="457" operator="containsText" text="Válido">
      <formula>NOT(ISERROR(SEARCH("Válido",S122)))</formula>
    </cfRule>
    <cfRule type="containsText" dxfId="397" priority="458" operator="containsText" text="Inexequível">
      <formula>NOT(ISERROR(SEARCH("Inexequível",S122)))</formula>
    </cfRule>
  </conditionalFormatting>
  <conditionalFormatting sqref="S122">
    <cfRule type="aboveAverage" dxfId="396" priority="452" aboveAverage="0"/>
  </conditionalFormatting>
  <conditionalFormatting sqref="S122">
    <cfRule type="aboveAverage" dxfId="395" priority="459" aboveAverage="0"/>
  </conditionalFormatting>
  <conditionalFormatting sqref="S130">
    <cfRule type="containsText" dxfId="394" priority="445" operator="containsText" text="Excessivamente elevado">
      <formula>NOT(ISERROR(SEARCH("Excessivamente elevado",S130)))</formula>
    </cfRule>
    <cfRule type="cellIs" dxfId="393" priority="446" operator="lessThan">
      <formula>"K$25"</formula>
    </cfRule>
    <cfRule type="cellIs" dxfId="392" priority="447" operator="greaterThan">
      <formula>"J&amp;25"</formula>
    </cfRule>
    <cfRule type="containsText" priority="448" operator="containsText" text="Excessivamente elevado">
      <formula>NOT(ISERROR(SEARCH("Excessivamente elevado",S130)))</formula>
    </cfRule>
    <cfRule type="containsText" dxfId="391" priority="449" operator="containsText" text="Válido">
      <formula>NOT(ISERROR(SEARCH("Válido",S130)))</formula>
    </cfRule>
    <cfRule type="containsText" dxfId="390" priority="450" operator="containsText" text="Inexequível">
      <formula>NOT(ISERROR(SEARCH("Inexequível",S130)))</formula>
    </cfRule>
  </conditionalFormatting>
  <conditionalFormatting sqref="S130">
    <cfRule type="aboveAverage" dxfId="389" priority="444" aboveAverage="0"/>
  </conditionalFormatting>
  <conditionalFormatting sqref="S130">
    <cfRule type="aboveAverage" dxfId="388" priority="451" aboveAverage="0"/>
  </conditionalFormatting>
  <conditionalFormatting sqref="S131">
    <cfRule type="containsText" dxfId="387" priority="437" operator="containsText" text="Excessivamente elevado">
      <formula>NOT(ISERROR(SEARCH("Excessivamente elevado",S131)))</formula>
    </cfRule>
    <cfRule type="cellIs" dxfId="386" priority="438" operator="lessThan">
      <formula>"K$25"</formula>
    </cfRule>
    <cfRule type="cellIs" dxfId="385" priority="439" operator="greaterThan">
      <formula>"J&amp;25"</formula>
    </cfRule>
    <cfRule type="containsText" priority="440" operator="containsText" text="Excessivamente elevado">
      <formula>NOT(ISERROR(SEARCH("Excessivamente elevado",S131)))</formula>
    </cfRule>
    <cfRule type="containsText" dxfId="384" priority="441" operator="containsText" text="Válido">
      <formula>NOT(ISERROR(SEARCH("Válido",S131)))</formula>
    </cfRule>
    <cfRule type="containsText" dxfId="383" priority="442" operator="containsText" text="Inexequível">
      <formula>NOT(ISERROR(SEARCH("Inexequível",S131)))</formula>
    </cfRule>
  </conditionalFormatting>
  <conditionalFormatting sqref="S131">
    <cfRule type="aboveAverage" dxfId="382" priority="436" aboveAverage="0"/>
  </conditionalFormatting>
  <conditionalFormatting sqref="S131">
    <cfRule type="aboveAverage" dxfId="381" priority="443" aboveAverage="0"/>
  </conditionalFormatting>
  <conditionalFormatting sqref="S132">
    <cfRule type="containsText" dxfId="380" priority="429" operator="containsText" text="Excessivamente elevado">
      <formula>NOT(ISERROR(SEARCH("Excessivamente elevado",S132)))</formula>
    </cfRule>
    <cfRule type="cellIs" dxfId="379" priority="430" operator="lessThan">
      <formula>"K$25"</formula>
    </cfRule>
    <cfRule type="cellIs" dxfId="378" priority="431" operator="greaterThan">
      <formula>"J&amp;25"</formula>
    </cfRule>
    <cfRule type="containsText" priority="432" operator="containsText" text="Excessivamente elevado">
      <formula>NOT(ISERROR(SEARCH("Excessivamente elevado",S132)))</formula>
    </cfRule>
    <cfRule type="containsText" dxfId="377" priority="433" operator="containsText" text="Válido">
      <formula>NOT(ISERROR(SEARCH("Válido",S132)))</formula>
    </cfRule>
    <cfRule type="containsText" dxfId="376" priority="434" operator="containsText" text="Inexequível">
      <formula>NOT(ISERROR(SEARCH("Inexequível",S132)))</formula>
    </cfRule>
  </conditionalFormatting>
  <conditionalFormatting sqref="S132">
    <cfRule type="aboveAverage" dxfId="375" priority="428" aboveAverage="0"/>
  </conditionalFormatting>
  <conditionalFormatting sqref="S132">
    <cfRule type="aboveAverage" dxfId="374" priority="435" aboveAverage="0"/>
  </conditionalFormatting>
  <conditionalFormatting sqref="S140">
    <cfRule type="containsText" dxfId="373" priority="421" operator="containsText" text="Excessivamente elevado">
      <formula>NOT(ISERROR(SEARCH("Excessivamente elevado",S140)))</formula>
    </cfRule>
    <cfRule type="cellIs" dxfId="372" priority="422" operator="lessThan">
      <formula>"K$25"</formula>
    </cfRule>
    <cfRule type="cellIs" dxfId="371" priority="423" operator="greaterThan">
      <formula>"J&amp;25"</formula>
    </cfRule>
    <cfRule type="containsText" priority="424" operator="containsText" text="Excessivamente elevado">
      <formula>NOT(ISERROR(SEARCH("Excessivamente elevado",S140)))</formula>
    </cfRule>
    <cfRule type="containsText" dxfId="370" priority="425" operator="containsText" text="Válido">
      <formula>NOT(ISERROR(SEARCH("Válido",S140)))</formula>
    </cfRule>
    <cfRule type="containsText" dxfId="369" priority="426" operator="containsText" text="Inexequível">
      <formula>NOT(ISERROR(SEARCH("Inexequível",S140)))</formula>
    </cfRule>
  </conditionalFormatting>
  <conditionalFormatting sqref="S140">
    <cfRule type="aboveAverage" dxfId="368" priority="420" aboveAverage="0"/>
  </conditionalFormatting>
  <conditionalFormatting sqref="S140">
    <cfRule type="aboveAverage" dxfId="367" priority="427" aboveAverage="0"/>
  </conditionalFormatting>
  <conditionalFormatting sqref="S141">
    <cfRule type="containsText" dxfId="366" priority="413" operator="containsText" text="Excessivamente elevado">
      <formula>NOT(ISERROR(SEARCH("Excessivamente elevado",S141)))</formula>
    </cfRule>
    <cfRule type="cellIs" dxfId="365" priority="414" operator="lessThan">
      <formula>"K$25"</formula>
    </cfRule>
    <cfRule type="cellIs" dxfId="364" priority="415" operator="greaterThan">
      <formula>"J&amp;25"</formula>
    </cfRule>
    <cfRule type="containsText" priority="416" operator="containsText" text="Excessivamente elevado">
      <formula>NOT(ISERROR(SEARCH("Excessivamente elevado",S141)))</formula>
    </cfRule>
    <cfRule type="containsText" dxfId="363" priority="417" operator="containsText" text="Válido">
      <formula>NOT(ISERROR(SEARCH("Válido",S141)))</formula>
    </cfRule>
    <cfRule type="containsText" dxfId="362" priority="418" operator="containsText" text="Inexequível">
      <formula>NOT(ISERROR(SEARCH("Inexequível",S141)))</formula>
    </cfRule>
  </conditionalFormatting>
  <conditionalFormatting sqref="S141">
    <cfRule type="aboveAverage" dxfId="361" priority="412" aboveAverage="0"/>
  </conditionalFormatting>
  <conditionalFormatting sqref="S141">
    <cfRule type="aboveAverage" dxfId="360" priority="419" aboveAverage="0"/>
  </conditionalFormatting>
  <conditionalFormatting sqref="S142">
    <cfRule type="containsText" dxfId="359" priority="405" operator="containsText" text="Excessivamente elevado">
      <formula>NOT(ISERROR(SEARCH("Excessivamente elevado",S142)))</formula>
    </cfRule>
    <cfRule type="cellIs" dxfId="358" priority="406" operator="lessThan">
      <formula>"K$25"</formula>
    </cfRule>
    <cfRule type="cellIs" dxfId="357" priority="407" operator="greaterThan">
      <formula>"J&amp;25"</formula>
    </cfRule>
    <cfRule type="containsText" priority="408" operator="containsText" text="Excessivamente elevado">
      <formula>NOT(ISERROR(SEARCH("Excessivamente elevado",S142)))</formula>
    </cfRule>
    <cfRule type="containsText" dxfId="356" priority="409" operator="containsText" text="Válido">
      <formula>NOT(ISERROR(SEARCH("Válido",S142)))</formula>
    </cfRule>
    <cfRule type="containsText" dxfId="355" priority="410" operator="containsText" text="Inexequível">
      <formula>NOT(ISERROR(SEARCH("Inexequível",S142)))</formula>
    </cfRule>
  </conditionalFormatting>
  <conditionalFormatting sqref="S142">
    <cfRule type="aboveAverage" dxfId="354" priority="404" aboveAverage="0"/>
  </conditionalFormatting>
  <conditionalFormatting sqref="S142">
    <cfRule type="aboveAverage" dxfId="353" priority="411" aboveAverage="0"/>
  </conditionalFormatting>
  <conditionalFormatting sqref="S151">
    <cfRule type="containsText" dxfId="352" priority="397" operator="containsText" text="Excessivamente elevado">
      <formula>NOT(ISERROR(SEARCH("Excessivamente elevado",S151)))</formula>
    </cfRule>
    <cfRule type="cellIs" dxfId="351" priority="398" operator="lessThan">
      <formula>"K$25"</formula>
    </cfRule>
    <cfRule type="cellIs" dxfId="350" priority="399" operator="greaterThan">
      <formula>"J&amp;25"</formula>
    </cfRule>
    <cfRule type="containsText" priority="400" operator="containsText" text="Excessivamente elevado">
      <formula>NOT(ISERROR(SEARCH("Excessivamente elevado",S151)))</formula>
    </cfRule>
    <cfRule type="containsText" dxfId="349" priority="401" operator="containsText" text="Válido">
      <formula>NOT(ISERROR(SEARCH("Válido",S151)))</formula>
    </cfRule>
    <cfRule type="containsText" dxfId="348" priority="402" operator="containsText" text="Inexequível">
      <formula>NOT(ISERROR(SEARCH("Inexequível",S151)))</formula>
    </cfRule>
  </conditionalFormatting>
  <conditionalFormatting sqref="S151">
    <cfRule type="aboveAverage" dxfId="347" priority="396" aboveAverage="0"/>
  </conditionalFormatting>
  <conditionalFormatting sqref="S151">
    <cfRule type="aboveAverage" dxfId="346" priority="403" aboveAverage="0"/>
  </conditionalFormatting>
  <conditionalFormatting sqref="S152">
    <cfRule type="containsText" dxfId="345" priority="389" operator="containsText" text="Excessivamente elevado">
      <formula>NOT(ISERROR(SEARCH("Excessivamente elevado",S152)))</formula>
    </cfRule>
    <cfRule type="cellIs" dxfId="344" priority="390" operator="lessThan">
      <formula>"K$25"</formula>
    </cfRule>
    <cfRule type="cellIs" dxfId="343" priority="391" operator="greaterThan">
      <formula>"J&amp;25"</formula>
    </cfRule>
    <cfRule type="containsText" priority="392" operator="containsText" text="Excessivamente elevado">
      <formula>NOT(ISERROR(SEARCH("Excessivamente elevado",S152)))</formula>
    </cfRule>
    <cfRule type="containsText" dxfId="342" priority="393" operator="containsText" text="Válido">
      <formula>NOT(ISERROR(SEARCH("Válido",S152)))</formula>
    </cfRule>
    <cfRule type="containsText" dxfId="341" priority="394" operator="containsText" text="Inexequível">
      <formula>NOT(ISERROR(SEARCH("Inexequível",S152)))</formula>
    </cfRule>
  </conditionalFormatting>
  <conditionalFormatting sqref="S152">
    <cfRule type="aboveAverage" dxfId="340" priority="388" aboveAverage="0"/>
  </conditionalFormatting>
  <conditionalFormatting sqref="S152">
    <cfRule type="aboveAverage" dxfId="339" priority="395" aboveAverage="0"/>
  </conditionalFormatting>
  <conditionalFormatting sqref="S153">
    <cfRule type="containsText" dxfId="338" priority="381" operator="containsText" text="Excessivamente elevado">
      <formula>NOT(ISERROR(SEARCH("Excessivamente elevado",S153)))</formula>
    </cfRule>
    <cfRule type="cellIs" dxfId="337" priority="382" operator="lessThan">
      <formula>"K$25"</formula>
    </cfRule>
    <cfRule type="cellIs" dxfId="336" priority="383" operator="greaterThan">
      <formula>"J&amp;25"</formula>
    </cfRule>
    <cfRule type="containsText" priority="384" operator="containsText" text="Excessivamente elevado">
      <formula>NOT(ISERROR(SEARCH("Excessivamente elevado",S153)))</formula>
    </cfRule>
    <cfRule type="containsText" dxfId="335" priority="385" operator="containsText" text="Válido">
      <formula>NOT(ISERROR(SEARCH("Válido",S153)))</formula>
    </cfRule>
    <cfRule type="containsText" dxfId="334" priority="386" operator="containsText" text="Inexequível">
      <formula>NOT(ISERROR(SEARCH("Inexequível",S153)))</formula>
    </cfRule>
  </conditionalFormatting>
  <conditionalFormatting sqref="S153">
    <cfRule type="aboveAverage" dxfId="333" priority="380" aboveAverage="0"/>
  </conditionalFormatting>
  <conditionalFormatting sqref="S153">
    <cfRule type="aboveAverage" dxfId="332" priority="387" aboveAverage="0"/>
  </conditionalFormatting>
  <conditionalFormatting sqref="S161">
    <cfRule type="containsText" dxfId="331" priority="373" operator="containsText" text="Excessivamente elevado">
      <formula>NOT(ISERROR(SEARCH("Excessivamente elevado",S161)))</formula>
    </cfRule>
    <cfRule type="cellIs" dxfId="330" priority="374" operator="lessThan">
      <formula>"K$25"</formula>
    </cfRule>
    <cfRule type="cellIs" dxfId="329" priority="375" operator="greaterThan">
      <formula>"J&amp;25"</formula>
    </cfRule>
    <cfRule type="containsText" priority="376" operator="containsText" text="Excessivamente elevado">
      <formula>NOT(ISERROR(SEARCH("Excessivamente elevado",S161)))</formula>
    </cfRule>
    <cfRule type="containsText" dxfId="328" priority="377" operator="containsText" text="Válido">
      <formula>NOT(ISERROR(SEARCH("Válido",S161)))</formula>
    </cfRule>
    <cfRule type="containsText" dxfId="327" priority="378" operator="containsText" text="Inexequível">
      <formula>NOT(ISERROR(SEARCH("Inexequível",S161)))</formula>
    </cfRule>
  </conditionalFormatting>
  <conditionalFormatting sqref="S161">
    <cfRule type="aboveAverage" dxfId="326" priority="372" aboveAverage="0"/>
  </conditionalFormatting>
  <conditionalFormatting sqref="S161">
    <cfRule type="aboveAverage" dxfId="325" priority="379" aboveAverage="0"/>
  </conditionalFormatting>
  <conditionalFormatting sqref="S162">
    <cfRule type="containsText" dxfId="324" priority="365" operator="containsText" text="Excessivamente elevado">
      <formula>NOT(ISERROR(SEARCH("Excessivamente elevado",S162)))</formula>
    </cfRule>
    <cfRule type="cellIs" dxfId="323" priority="366" operator="lessThan">
      <formula>"K$25"</formula>
    </cfRule>
    <cfRule type="cellIs" dxfId="322" priority="367" operator="greaterThan">
      <formula>"J&amp;25"</formula>
    </cfRule>
    <cfRule type="containsText" priority="368" operator="containsText" text="Excessivamente elevado">
      <formula>NOT(ISERROR(SEARCH("Excessivamente elevado",S162)))</formula>
    </cfRule>
    <cfRule type="containsText" dxfId="321" priority="369" operator="containsText" text="Válido">
      <formula>NOT(ISERROR(SEARCH("Válido",S162)))</formula>
    </cfRule>
    <cfRule type="containsText" dxfId="320" priority="370" operator="containsText" text="Inexequível">
      <formula>NOT(ISERROR(SEARCH("Inexequível",S162)))</formula>
    </cfRule>
  </conditionalFormatting>
  <conditionalFormatting sqref="S162">
    <cfRule type="aboveAverage" dxfId="319" priority="364" aboveAverage="0"/>
  </conditionalFormatting>
  <conditionalFormatting sqref="S162">
    <cfRule type="aboveAverage" dxfId="318" priority="371" aboveAverage="0"/>
  </conditionalFormatting>
  <conditionalFormatting sqref="S163">
    <cfRule type="containsText" dxfId="317" priority="357" operator="containsText" text="Excessivamente elevado">
      <formula>NOT(ISERROR(SEARCH("Excessivamente elevado",S163)))</formula>
    </cfRule>
    <cfRule type="cellIs" dxfId="316" priority="358" operator="lessThan">
      <formula>"K$25"</formula>
    </cfRule>
    <cfRule type="cellIs" dxfId="315" priority="359" operator="greaterThan">
      <formula>"J&amp;25"</formula>
    </cfRule>
    <cfRule type="containsText" priority="360" operator="containsText" text="Excessivamente elevado">
      <formula>NOT(ISERROR(SEARCH("Excessivamente elevado",S163)))</formula>
    </cfRule>
    <cfRule type="containsText" dxfId="314" priority="361" operator="containsText" text="Válido">
      <formula>NOT(ISERROR(SEARCH("Válido",S163)))</formula>
    </cfRule>
    <cfRule type="containsText" dxfId="313" priority="362" operator="containsText" text="Inexequível">
      <formula>NOT(ISERROR(SEARCH("Inexequível",S163)))</formula>
    </cfRule>
  </conditionalFormatting>
  <conditionalFormatting sqref="S163">
    <cfRule type="aboveAverage" dxfId="312" priority="356" aboveAverage="0"/>
  </conditionalFormatting>
  <conditionalFormatting sqref="S163">
    <cfRule type="aboveAverage" dxfId="311" priority="363" aboveAverage="0"/>
  </conditionalFormatting>
  <conditionalFormatting sqref="S173">
    <cfRule type="containsText" dxfId="310" priority="349" operator="containsText" text="Excessivamente elevado">
      <formula>NOT(ISERROR(SEARCH("Excessivamente elevado",S173)))</formula>
    </cfRule>
    <cfRule type="cellIs" dxfId="309" priority="350" operator="lessThan">
      <formula>"K$25"</formula>
    </cfRule>
    <cfRule type="cellIs" dxfId="308" priority="351" operator="greaterThan">
      <formula>"J&amp;25"</formula>
    </cfRule>
    <cfRule type="containsText" priority="352" operator="containsText" text="Excessivamente elevado">
      <formula>NOT(ISERROR(SEARCH("Excessivamente elevado",S173)))</formula>
    </cfRule>
    <cfRule type="containsText" dxfId="307" priority="353" operator="containsText" text="Válido">
      <formula>NOT(ISERROR(SEARCH("Válido",S173)))</formula>
    </cfRule>
    <cfRule type="containsText" dxfId="306" priority="354" operator="containsText" text="Inexequível">
      <formula>NOT(ISERROR(SEARCH("Inexequível",S173)))</formula>
    </cfRule>
  </conditionalFormatting>
  <conditionalFormatting sqref="S173">
    <cfRule type="aboveAverage" dxfId="305" priority="348" aboveAverage="0"/>
  </conditionalFormatting>
  <conditionalFormatting sqref="S173">
    <cfRule type="aboveAverage" dxfId="304" priority="355" aboveAverage="0"/>
  </conditionalFormatting>
  <conditionalFormatting sqref="S174">
    <cfRule type="containsText" dxfId="303" priority="341" operator="containsText" text="Excessivamente elevado">
      <formula>NOT(ISERROR(SEARCH("Excessivamente elevado",S174)))</formula>
    </cfRule>
    <cfRule type="cellIs" dxfId="302" priority="342" operator="lessThan">
      <formula>"K$25"</formula>
    </cfRule>
    <cfRule type="cellIs" dxfId="301" priority="343" operator="greaterThan">
      <formula>"J&amp;25"</formula>
    </cfRule>
    <cfRule type="containsText" priority="344" operator="containsText" text="Excessivamente elevado">
      <formula>NOT(ISERROR(SEARCH("Excessivamente elevado",S174)))</formula>
    </cfRule>
    <cfRule type="containsText" dxfId="300" priority="345" operator="containsText" text="Válido">
      <formula>NOT(ISERROR(SEARCH("Válido",S174)))</formula>
    </cfRule>
    <cfRule type="containsText" dxfId="299" priority="346" operator="containsText" text="Inexequível">
      <formula>NOT(ISERROR(SEARCH("Inexequível",S174)))</formula>
    </cfRule>
  </conditionalFormatting>
  <conditionalFormatting sqref="S174">
    <cfRule type="aboveAverage" dxfId="298" priority="340" aboveAverage="0"/>
  </conditionalFormatting>
  <conditionalFormatting sqref="S174">
    <cfRule type="aboveAverage" dxfId="297" priority="347" aboveAverage="0"/>
  </conditionalFormatting>
  <conditionalFormatting sqref="S175">
    <cfRule type="containsText" dxfId="296" priority="333" operator="containsText" text="Excessivamente elevado">
      <formula>NOT(ISERROR(SEARCH("Excessivamente elevado",S175)))</formula>
    </cfRule>
    <cfRule type="cellIs" dxfId="295" priority="334" operator="lessThan">
      <formula>"K$25"</formula>
    </cfRule>
    <cfRule type="cellIs" dxfId="294" priority="335" operator="greaterThan">
      <formula>"J&amp;25"</formula>
    </cfRule>
    <cfRule type="containsText" priority="336" operator="containsText" text="Excessivamente elevado">
      <formula>NOT(ISERROR(SEARCH("Excessivamente elevado",S175)))</formula>
    </cfRule>
    <cfRule type="containsText" dxfId="293" priority="337" operator="containsText" text="Válido">
      <formula>NOT(ISERROR(SEARCH("Válido",S175)))</formula>
    </cfRule>
    <cfRule type="containsText" dxfId="292" priority="338" operator="containsText" text="Inexequível">
      <formula>NOT(ISERROR(SEARCH("Inexequível",S175)))</formula>
    </cfRule>
  </conditionalFormatting>
  <conditionalFormatting sqref="S175">
    <cfRule type="aboveAverage" dxfId="291" priority="332" aboveAverage="0"/>
  </conditionalFormatting>
  <conditionalFormatting sqref="S175">
    <cfRule type="aboveAverage" dxfId="290" priority="339" aboveAverage="0"/>
  </conditionalFormatting>
  <conditionalFormatting sqref="S182">
    <cfRule type="containsText" dxfId="289" priority="325" operator="containsText" text="Excessivamente elevado">
      <formula>NOT(ISERROR(SEARCH("Excessivamente elevado",S182)))</formula>
    </cfRule>
    <cfRule type="cellIs" dxfId="288" priority="326" operator="lessThan">
      <formula>"K$25"</formula>
    </cfRule>
    <cfRule type="cellIs" dxfId="287" priority="327" operator="greaterThan">
      <formula>"J&amp;25"</formula>
    </cfRule>
    <cfRule type="containsText" priority="328" operator="containsText" text="Excessivamente elevado">
      <formula>NOT(ISERROR(SEARCH("Excessivamente elevado",S182)))</formula>
    </cfRule>
    <cfRule type="containsText" dxfId="286" priority="329" operator="containsText" text="Válido">
      <formula>NOT(ISERROR(SEARCH("Válido",S182)))</formula>
    </cfRule>
    <cfRule type="containsText" dxfId="285" priority="330" operator="containsText" text="Inexequível">
      <formula>NOT(ISERROR(SEARCH("Inexequível",S182)))</formula>
    </cfRule>
  </conditionalFormatting>
  <conditionalFormatting sqref="S182">
    <cfRule type="aboveAverage" dxfId="284" priority="324" aboveAverage="0"/>
  </conditionalFormatting>
  <conditionalFormatting sqref="S182">
    <cfRule type="aboveAverage" dxfId="283" priority="331" aboveAverage="0"/>
  </conditionalFormatting>
  <conditionalFormatting sqref="S183">
    <cfRule type="containsText" dxfId="282" priority="317" operator="containsText" text="Excessivamente elevado">
      <formula>NOT(ISERROR(SEARCH("Excessivamente elevado",S183)))</formula>
    </cfRule>
    <cfRule type="cellIs" dxfId="281" priority="318" operator="lessThan">
      <formula>"K$25"</formula>
    </cfRule>
    <cfRule type="cellIs" dxfId="280" priority="319" operator="greaterThan">
      <formula>"J&amp;25"</formula>
    </cfRule>
    <cfRule type="containsText" priority="320" operator="containsText" text="Excessivamente elevado">
      <formula>NOT(ISERROR(SEARCH("Excessivamente elevado",S183)))</formula>
    </cfRule>
    <cfRule type="containsText" dxfId="279" priority="321" operator="containsText" text="Válido">
      <formula>NOT(ISERROR(SEARCH("Válido",S183)))</formula>
    </cfRule>
    <cfRule type="containsText" dxfId="278" priority="322" operator="containsText" text="Inexequível">
      <formula>NOT(ISERROR(SEARCH("Inexequível",S183)))</formula>
    </cfRule>
  </conditionalFormatting>
  <conditionalFormatting sqref="S183">
    <cfRule type="aboveAverage" dxfId="277" priority="316" aboveAverage="0"/>
  </conditionalFormatting>
  <conditionalFormatting sqref="S183">
    <cfRule type="aboveAverage" dxfId="276" priority="323" aboveAverage="0"/>
  </conditionalFormatting>
  <conditionalFormatting sqref="S184">
    <cfRule type="containsText" dxfId="275" priority="309" operator="containsText" text="Excessivamente elevado">
      <formula>NOT(ISERROR(SEARCH("Excessivamente elevado",S184)))</formula>
    </cfRule>
    <cfRule type="cellIs" dxfId="274" priority="310" operator="lessThan">
      <formula>"K$25"</formula>
    </cfRule>
    <cfRule type="cellIs" dxfId="273" priority="311" operator="greaterThan">
      <formula>"J&amp;25"</formula>
    </cfRule>
    <cfRule type="containsText" priority="312" operator="containsText" text="Excessivamente elevado">
      <formula>NOT(ISERROR(SEARCH("Excessivamente elevado",S184)))</formula>
    </cfRule>
    <cfRule type="containsText" dxfId="272" priority="313" operator="containsText" text="Válido">
      <formula>NOT(ISERROR(SEARCH("Válido",S184)))</formula>
    </cfRule>
    <cfRule type="containsText" dxfId="271" priority="314" operator="containsText" text="Inexequível">
      <formula>NOT(ISERROR(SEARCH("Inexequível",S184)))</formula>
    </cfRule>
  </conditionalFormatting>
  <conditionalFormatting sqref="S184">
    <cfRule type="aboveAverage" dxfId="270" priority="308" aboveAverage="0"/>
  </conditionalFormatting>
  <conditionalFormatting sqref="S184">
    <cfRule type="aboveAverage" dxfId="269" priority="315" aboveAverage="0"/>
  </conditionalFormatting>
  <conditionalFormatting sqref="S193">
    <cfRule type="containsText" dxfId="268" priority="301" operator="containsText" text="Excessivamente elevado">
      <formula>NOT(ISERROR(SEARCH("Excessivamente elevado",S193)))</formula>
    </cfRule>
    <cfRule type="cellIs" dxfId="267" priority="302" operator="lessThan">
      <formula>"K$25"</formula>
    </cfRule>
    <cfRule type="cellIs" dxfId="266" priority="303" operator="greaterThan">
      <formula>"J&amp;25"</formula>
    </cfRule>
    <cfRule type="containsText" priority="304" operator="containsText" text="Excessivamente elevado">
      <formula>NOT(ISERROR(SEARCH("Excessivamente elevado",S193)))</formula>
    </cfRule>
    <cfRule type="containsText" dxfId="265" priority="305" operator="containsText" text="Válido">
      <formula>NOT(ISERROR(SEARCH("Válido",S193)))</formula>
    </cfRule>
    <cfRule type="containsText" dxfId="264" priority="306" operator="containsText" text="Inexequível">
      <formula>NOT(ISERROR(SEARCH("Inexequível",S193)))</formula>
    </cfRule>
  </conditionalFormatting>
  <conditionalFormatting sqref="S193">
    <cfRule type="aboveAverage" dxfId="263" priority="300" aboveAverage="0"/>
  </conditionalFormatting>
  <conditionalFormatting sqref="S193">
    <cfRule type="aboveAverage" dxfId="262" priority="307" aboveAverage="0"/>
  </conditionalFormatting>
  <conditionalFormatting sqref="S194">
    <cfRule type="containsText" dxfId="261" priority="293" operator="containsText" text="Excessivamente elevado">
      <formula>NOT(ISERROR(SEARCH("Excessivamente elevado",S194)))</formula>
    </cfRule>
    <cfRule type="cellIs" dxfId="260" priority="294" operator="lessThan">
      <formula>"K$25"</formula>
    </cfRule>
    <cfRule type="cellIs" dxfId="259" priority="295" operator="greaterThan">
      <formula>"J&amp;25"</formula>
    </cfRule>
    <cfRule type="containsText" priority="296" operator="containsText" text="Excessivamente elevado">
      <formula>NOT(ISERROR(SEARCH("Excessivamente elevado",S194)))</formula>
    </cfRule>
    <cfRule type="containsText" dxfId="258" priority="297" operator="containsText" text="Válido">
      <formula>NOT(ISERROR(SEARCH("Válido",S194)))</formula>
    </cfRule>
    <cfRule type="containsText" dxfId="257" priority="298" operator="containsText" text="Inexequível">
      <formula>NOT(ISERROR(SEARCH("Inexequível",S194)))</formula>
    </cfRule>
  </conditionalFormatting>
  <conditionalFormatting sqref="S194">
    <cfRule type="aboveAverage" dxfId="256" priority="292" aboveAverage="0"/>
  </conditionalFormatting>
  <conditionalFormatting sqref="S194">
    <cfRule type="aboveAverage" dxfId="255" priority="299" aboveAverage="0"/>
  </conditionalFormatting>
  <conditionalFormatting sqref="S195">
    <cfRule type="containsText" dxfId="254" priority="285" operator="containsText" text="Excessivamente elevado">
      <formula>NOT(ISERROR(SEARCH("Excessivamente elevado",S195)))</formula>
    </cfRule>
    <cfRule type="cellIs" dxfId="253" priority="286" operator="lessThan">
      <formula>"K$25"</formula>
    </cfRule>
    <cfRule type="cellIs" dxfId="252" priority="287" operator="greaterThan">
      <formula>"J&amp;25"</formula>
    </cfRule>
    <cfRule type="containsText" priority="288" operator="containsText" text="Excessivamente elevado">
      <formula>NOT(ISERROR(SEARCH("Excessivamente elevado",S195)))</formula>
    </cfRule>
    <cfRule type="containsText" dxfId="251" priority="289" operator="containsText" text="Válido">
      <formula>NOT(ISERROR(SEARCH("Válido",S195)))</formula>
    </cfRule>
    <cfRule type="containsText" dxfId="250" priority="290" operator="containsText" text="Inexequível">
      <formula>NOT(ISERROR(SEARCH("Inexequível",S195)))</formula>
    </cfRule>
  </conditionalFormatting>
  <conditionalFormatting sqref="S195">
    <cfRule type="aboveAverage" dxfId="249" priority="284" aboveAverage="0"/>
  </conditionalFormatting>
  <conditionalFormatting sqref="S195">
    <cfRule type="aboveAverage" dxfId="248" priority="291" aboveAverage="0"/>
  </conditionalFormatting>
  <conditionalFormatting sqref="S203">
    <cfRule type="containsText" dxfId="247" priority="277" operator="containsText" text="Excessivamente elevado">
      <formula>NOT(ISERROR(SEARCH("Excessivamente elevado",S203)))</formula>
    </cfRule>
    <cfRule type="cellIs" dxfId="246" priority="278" operator="lessThan">
      <formula>"K$25"</formula>
    </cfRule>
    <cfRule type="cellIs" dxfId="245" priority="279" operator="greaterThan">
      <formula>"J&amp;25"</formula>
    </cfRule>
    <cfRule type="containsText" priority="280" operator="containsText" text="Excessivamente elevado">
      <formula>NOT(ISERROR(SEARCH("Excessivamente elevado",S203)))</formula>
    </cfRule>
    <cfRule type="containsText" dxfId="244" priority="281" operator="containsText" text="Válido">
      <formula>NOT(ISERROR(SEARCH("Válido",S203)))</formula>
    </cfRule>
    <cfRule type="containsText" dxfId="243" priority="282" operator="containsText" text="Inexequível">
      <formula>NOT(ISERROR(SEARCH("Inexequível",S203)))</formula>
    </cfRule>
  </conditionalFormatting>
  <conditionalFormatting sqref="S203">
    <cfRule type="aboveAverage" dxfId="242" priority="276" aboveAverage="0"/>
  </conditionalFormatting>
  <conditionalFormatting sqref="S203">
    <cfRule type="aboveAverage" dxfId="241" priority="283" aboveAverage="0"/>
  </conditionalFormatting>
  <conditionalFormatting sqref="S204">
    <cfRule type="containsText" dxfId="240" priority="269" operator="containsText" text="Excessivamente elevado">
      <formula>NOT(ISERROR(SEARCH("Excessivamente elevado",S204)))</formula>
    </cfRule>
    <cfRule type="cellIs" dxfId="239" priority="270" operator="lessThan">
      <formula>"K$25"</formula>
    </cfRule>
    <cfRule type="cellIs" dxfId="238" priority="271" operator="greaterThan">
      <formula>"J&amp;25"</formula>
    </cfRule>
    <cfRule type="containsText" priority="272" operator="containsText" text="Excessivamente elevado">
      <formula>NOT(ISERROR(SEARCH("Excessivamente elevado",S204)))</formula>
    </cfRule>
    <cfRule type="containsText" dxfId="237" priority="273" operator="containsText" text="Válido">
      <formula>NOT(ISERROR(SEARCH("Válido",S204)))</formula>
    </cfRule>
    <cfRule type="containsText" dxfId="236" priority="274" operator="containsText" text="Inexequível">
      <formula>NOT(ISERROR(SEARCH("Inexequível",S204)))</formula>
    </cfRule>
  </conditionalFormatting>
  <conditionalFormatting sqref="S204">
    <cfRule type="aboveAverage" dxfId="235" priority="268" aboveAverage="0"/>
  </conditionalFormatting>
  <conditionalFormatting sqref="S204">
    <cfRule type="aboveAverage" dxfId="234" priority="275" aboveAverage="0"/>
  </conditionalFormatting>
  <conditionalFormatting sqref="S205">
    <cfRule type="containsText" dxfId="233" priority="261" operator="containsText" text="Excessivamente elevado">
      <formula>NOT(ISERROR(SEARCH("Excessivamente elevado",S205)))</formula>
    </cfRule>
    <cfRule type="cellIs" dxfId="232" priority="262" operator="lessThan">
      <formula>"K$25"</formula>
    </cfRule>
    <cfRule type="cellIs" dxfId="231" priority="263" operator="greaterThan">
      <formula>"J&amp;25"</formula>
    </cfRule>
    <cfRule type="containsText" priority="264" operator="containsText" text="Excessivamente elevado">
      <formula>NOT(ISERROR(SEARCH("Excessivamente elevado",S205)))</formula>
    </cfRule>
    <cfRule type="containsText" dxfId="230" priority="265" operator="containsText" text="Válido">
      <formula>NOT(ISERROR(SEARCH("Válido",S205)))</formula>
    </cfRule>
    <cfRule type="containsText" dxfId="229" priority="266" operator="containsText" text="Inexequível">
      <formula>NOT(ISERROR(SEARCH("Inexequível",S205)))</formula>
    </cfRule>
  </conditionalFormatting>
  <conditionalFormatting sqref="S205">
    <cfRule type="aboveAverage" dxfId="228" priority="260" aboveAverage="0"/>
  </conditionalFormatting>
  <conditionalFormatting sqref="S205">
    <cfRule type="aboveAverage" dxfId="227" priority="267" aboveAverage="0"/>
  </conditionalFormatting>
  <conditionalFormatting sqref="S213">
    <cfRule type="containsText" dxfId="226" priority="253" operator="containsText" text="Excessivamente elevado">
      <formula>NOT(ISERROR(SEARCH("Excessivamente elevado",S213)))</formula>
    </cfRule>
    <cfRule type="cellIs" dxfId="225" priority="254" operator="lessThan">
      <formula>"K$25"</formula>
    </cfRule>
    <cfRule type="cellIs" dxfId="224" priority="255" operator="greaterThan">
      <formula>"J&amp;25"</formula>
    </cfRule>
    <cfRule type="containsText" priority="256" operator="containsText" text="Excessivamente elevado">
      <formula>NOT(ISERROR(SEARCH("Excessivamente elevado",S213)))</formula>
    </cfRule>
    <cfRule type="containsText" dxfId="223" priority="257" operator="containsText" text="Válido">
      <formula>NOT(ISERROR(SEARCH("Válido",S213)))</formula>
    </cfRule>
    <cfRule type="containsText" dxfId="222" priority="258" operator="containsText" text="Inexequível">
      <formula>NOT(ISERROR(SEARCH("Inexequível",S213)))</formula>
    </cfRule>
  </conditionalFormatting>
  <conditionalFormatting sqref="S213">
    <cfRule type="aboveAverage" dxfId="221" priority="252" aboveAverage="0"/>
  </conditionalFormatting>
  <conditionalFormatting sqref="S213">
    <cfRule type="aboveAverage" dxfId="220" priority="259" aboveAverage="0"/>
  </conditionalFormatting>
  <conditionalFormatting sqref="S214">
    <cfRule type="containsText" dxfId="219" priority="245" operator="containsText" text="Excessivamente elevado">
      <formula>NOT(ISERROR(SEARCH("Excessivamente elevado",S214)))</formula>
    </cfRule>
    <cfRule type="cellIs" dxfId="218" priority="246" operator="lessThan">
      <formula>"K$25"</formula>
    </cfRule>
    <cfRule type="cellIs" dxfId="217" priority="247" operator="greaterThan">
      <formula>"J&amp;25"</formula>
    </cfRule>
    <cfRule type="containsText" priority="248" operator="containsText" text="Excessivamente elevado">
      <formula>NOT(ISERROR(SEARCH("Excessivamente elevado",S214)))</formula>
    </cfRule>
    <cfRule type="containsText" dxfId="216" priority="249" operator="containsText" text="Válido">
      <formula>NOT(ISERROR(SEARCH("Válido",S214)))</formula>
    </cfRule>
    <cfRule type="containsText" dxfId="215" priority="250" operator="containsText" text="Inexequível">
      <formula>NOT(ISERROR(SEARCH("Inexequível",S214)))</formula>
    </cfRule>
  </conditionalFormatting>
  <conditionalFormatting sqref="S214">
    <cfRule type="aboveAverage" dxfId="214" priority="244" aboveAverage="0"/>
  </conditionalFormatting>
  <conditionalFormatting sqref="S214">
    <cfRule type="aboveAverage" dxfId="213" priority="251" aboveAverage="0"/>
  </conditionalFormatting>
  <conditionalFormatting sqref="S215">
    <cfRule type="containsText" dxfId="212" priority="237" operator="containsText" text="Excessivamente elevado">
      <formula>NOT(ISERROR(SEARCH("Excessivamente elevado",S215)))</formula>
    </cfRule>
    <cfRule type="cellIs" dxfId="211" priority="238" operator="lessThan">
      <formula>"K$25"</formula>
    </cfRule>
    <cfRule type="cellIs" dxfId="210" priority="239" operator="greaterThan">
      <formula>"J&amp;25"</formula>
    </cfRule>
    <cfRule type="containsText" priority="240" operator="containsText" text="Excessivamente elevado">
      <formula>NOT(ISERROR(SEARCH("Excessivamente elevado",S215)))</formula>
    </cfRule>
    <cfRule type="containsText" dxfId="209" priority="241" operator="containsText" text="Válido">
      <formula>NOT(ISERROR(SEARCH("Válido",S215)))</formula>
    </cfRule>
    <cfRule type="containsText" dxfId="208" priority="242" operator="containsText" text="Inexequível">
      <formula>NOT(ISERROR(SEARCH("Inexequível",S215)))</formula>
    </cfRule>
  </conditionalFormatting>
  <conditionalFormatting sqref="S215">
    <cfRule type="aboveAverage" dxfId="207" priority="236" aboveAverage="0"/>
  </conditionalFormatting>
  <conditionalFormatting sqref="S215">
    <cfRule type="aboveAverage" dxfId="206" priority="243" aboveAverage="0"/>
  </conditionalFormatting>
  <conditionalFormatting sqref="S223">
    <cfRule type="containsText" dxfId="205" priority="229" operator="containsText" text="Excessivamente elevado">
      <formula>NOT(ISERROR(SEARCH("Excessivamente elevado",S223)))</formula>
    </cfRule>
    <cfRule type="cellIs" dxfId="204" priority="230" operator="lessThan">
      <formula>"K$25"</formula>
    </cfRule>
    <cfRule type="cellIs" dxfId="203" priority="231" operator="greaterThan">
      <formula>"J&amp;25"</formula>
    </cfRule>
    <cfRule type="containsText" priority="232" operator="containsText" text="Excessivamente elevado">
      <formula>NOT(ISERROR(SEARCH("Excessivamente elevado",S223)))</formula>
    </cfRule>
    <cfRule type="containsText" dxfId="202" priority="233" operator="containsText" text="Válido">
      <formula>NOT(ISERROR(SEARCH("Válido",S223)))</formula>
    </cfRule>
    <cfRule type="containsText" dxfId="201" priority="234" operator="containsText" text="Inexequível">
      <formula>NOT(ISERROR(SEARCH("Inexequível",S223)))</formula>
    </cfRule>
  </conditionalFormatting>
  <conditionalFormatting sqref="S223">
    <cfRule type="aboveAverage" dxfId="200" priority="228" aboveAverage="0"/>
  </conditionalFormatting>
  <conditionalFormatting sqref="S223">
    <cfRule type="aboveAverage" dxfId="199" priority="235" aboveAverage="0"/>
  </conditionalFormatting>
  <conditionalFormatting sqref="S224">
    <cfRule type="containsText" dxfId="198" priority="221" operator="containsText" text="Excessivamente elevado">
      <formula>NOT(ISERROR(SEARCH("Excessivamente elevado",S224)))</formula>
    </cfRule>
    <cfRule type="cellIs" dxfId="197" priority="222" operator="lessThan">
      <formula>"K$25"</formula>
    </cfRule>
    <cfRule type="cellIs" dxfId="196" priority="223" operator="greaterThan">
      <formula>"J&amp;25"</formula>
    </cfRule>
    <cfRule type="containsText" priority="224" operator="containsText" text="Excessivamente elevado">
      <formula>NOT(ISERROR(SEARCH("Excessivamente elevado",S224)))</formula>
    </cfRule>
    <cfRule type="containsText" dxfId="195" priority="225" operator="containsText" text="Válido">
      <formula>NOT(ISERROR(SEARCH("Válido",S224)))</formula>
    </cfRule>
    <cfRule type="containsText" dxfId="194" priority="226" operator="containsText" text="Inexequível">
      <formula>NOT(ISERROR(SEARCH("Inexequível",S224)))</formula>
    </cfRule>
  </conditionalFormatting>
  <conditionalFormatting sqref="S224">
    <cfRule type="aboveAverage" dxfId="193" priority="220" aboveAverage="0"/>
  </conditionalFormatting>
  <conditionalFormatting sqref="S224">
    <cfRule type="aboveAverage" dxfId="192" priority="227" aboveAverage="0"/>
  </conditionalFormatting>
  <conditionalFormatting sqref="S225">
    <cfRule type="containsText" dxfId="191" priority="213" operator="containsText" text="Excessivamente elevado">
      <formula>NOT(ISERROR(SEARCH("Excessivamente elevado",S225)))</formula>
    </cfRule>
    <cfRule type="cellIs" dxfId="190" priority="214" operator="lessThan">
      <formula>"K$25"</formula>
    </cfRule>
    <cfRule type="cellIs" dxfId="189" priority="215" operator="greaterThan">
      <formula>"J&amp;25"</formula>
    </cfRule>
    <cfRule type="containsText" priority="216" operator="containsText" text="Excessivamente elevado">
      <formula>NOT(ISERROR(SEARCH("Excessivamente elevado",S225)))</formula>
    </cfRule>
    <cfRule type="containsText" dxfId="188" priority="217" operator="containsText" text="Válido">
      <formula>NOT(ISERROR(SEARCH("Válido",S225)))</formula>
    </cfRule>
    <cfRule type="containsText" dxfId="187" priority="218" operator="containsText" text="Inexequível">
      <formula>NOT(ISERROR(SEARCH("Inexequível",S225)))</formula>
    </cfRule>
  </conditionalFormatting>
  <conditionalFormatting sqref="S225">
    <cfRule type="aboveAverage" dxfId="186" priority="212" aboveAverage="0"/>
  </conditionalFormatting>
  <conditionalFormatting sqref="S225">
    <cfRule type="aboveAverage" dxfId="185" priority="219" aboveAverage="0"/>
  </conditionalFormatting>
  <conditionalFormatting sqref="S231">
    <cfRule type="containsText" dxfId="184" priority="205" operator="containsText" text="Excessivamente elevado">
      <formula>NOT(ISERROR(SEARCH("Excessivamente elevado",S231)))</formula>
    </cfRule>
    <cfRule type="cellIs" dxfId="183" priority="206" operator="lessThan">
      <formula>"K$25"</formula>
    </cfRule>
    <cfRule type="cellIs" dxfId="182" priority="207" operator="greaterThan">
      <formula>"J&amp;25"</formula>
    </cfRule>
    <cfRule type="containsText" priority="208" operator="containsText" text="Excessivamente elevado">
      <formula>NOT(ISERROR(SEARCH("Excessivamente elevado",S231)))</formula>
    </cfRule>
    <cfRule type="containsText" dxfId="181" priority="209" operator="containsText" text="Válido">
      <formula>NOT(ISERROR(SEARCH("Válido",S231)))</formula>
    </cfRule>
    <cfRule type="containsText" dxfId="180" priority="210" operator="containsText" text="Inexequível">
      <formula>NOT(ISERROR(SEARCH("Inexequível",S231)))</formula>
    </cfRule>
  </conditionalFormatting>
  <conditionalFormatting sqref="S231">
    <cfRule type="aboveAverage" dxfId="179" priority="204" aboveAverage="0"/>
  </conditionalFormatting>
  <conditionalFormatting sqref="S231">
    <cfRule type="aboveAverage" dxfId="178" priority="211" aboveAverage="0"/>
  </conditionalFormatting>
  <conditionalFormatting sqref="S232">
    <cfRule type="containsText" dxfId="177" priority="197" operator="containsText" text="Excessivamente elevado">
      <formula>NOT(ISERROR(SEARCH("Excessivamente elevado",S232)))</formula>
    </cfRule>
    <cfRule type="cellIs" dxfId="176" priority="198" operator="lessThan">
      <formula>"K$25"</formula>
    </cfRule>
    <cfRule type="cellIs" dxfId="175" priority="199" operator="greaterThan">
      <formula>"J&amp;25"</formula>
    </cfRule>
    <cfRule type="containsText" priority="200" operator="containsText" text="Excessivamente elevado">
      <formula>NOT(ISERROR(SEARCH("Excessivamente elevado",S232)))</formula>
    </cfRule>
    <cfRule type="containsText" dxfId="174" priority="201" operator="containsText" text="Válido">
      <formula>NOT(ISERROR(SEARCH("Válido",S232)))</formula>
    </cfRule>
    <cfRule type="containsText" dxfId="173" priority="202" operator="containsText" text="Inexequível">
      <formula>NOT(ISERROR(SEARCH("Inexequível",S232)))</formula>
    </cfRule>
  </conditionalFormatting>
  <conditionalFormatting sqref="S232">
    <cfRule type="aboveAverage" dxfId="172" priority="196" aboveAverage="0"/>
  </conditionalFormatting>
  <conditionalFormatting sqref="S232">
    <cfRule type="aboveAverage" dxfId="171" priority="203" aboveAverage="0"/>
  </conditionalFormatting>
  <conditionalFormatting sqref="S233">
    <cfRule type="containsText" dxfId="170" priority="189" operator="containsText" text="Excessivamente elevado">
      <formula>NOT(ISERROR(SEARCH("Excessivamente elevado",S233)))</formula>
    </cfRule>
    <cfRule type="cellIs" dxfId="169" priority="190" operator="lessThan">
      <formula>"K$25"</formula>
    </cfRule>
    <cfRule type="cellIs" dxfId="168" priority="191" operator="greaterThan">
      <formula>"J&amp;25"</formula>
    </cfRule>
    <cfRule type="containsText" priority="192" operator="containsText" text="Excessivamente elevado">
      <formula>NOT(ISERROR(SEARCH("Excessivamente elevado",S233)))</formula>
    </cfRule>
    <cfRule type="containsText" dxfId="167" priority="193" operator="containsText" text="Válido">
      <formula>NOT(ISERROR(SEARCH("Válido",S233)))</formula>
    </cfRule>
    <cfRule type="containsText" dxfId="166" priority="194" operator="containsText" text="Inexequível">
      <formula>NOT(ISERROR(SEARCH("Inexequível",S233)))</formula>
    </cfRule>
  </conditionalFormatting>
  <conditionalFormatting sqref="S233">
    <cfRule type="aboveAverage" dxfId="165" priority="188" aboveAverage="0"/>
  </conditionalFormatting>
  <conditionalFormatting sqref="S233">
    <cfRule type="aboveAverage" dxfId="164" priority="195" aboveAverage="0"/>
  </conditionalFormatting>
  <conditionalFormatting sqref="S238">
    <cfRule type="containsText" dxfId="163" priority="181" operator="containsText" text="Excessivamente elevado">
      <formula>NOT(ISERROR(SEARCH("Excessivamente elevado",S238)))</formula>
    </cfRule>
    <cfRule type="cellIs" dxfId="162" priority="182" operator="lessThan">
      <formula>"K$25"</formula>
    </cfRule>
    <cfRule type="cellIs" dxfId="161" priority="183" operator="greaterThan">
      <formula>"J&amp;25"</formula>
    </cfRule>
    <cfRule type="containsText" priority="184" operator="containsText" text="Excessivamente elevado">
      <formula>NOT(ISERROR(SEARCH("Excessivamente elevado",S238)))</formula>
    </cfRule>
    <cfRule type="containsText" dxfId="160" priority="185" operator="containsText" text="Válido">
      <formula>NOT(ISERROR(SEARCH("Válido",S238)))</formula>
    </cfRule>
    <cfRule type="containsText" dxfId="159" priority="186" operator="containsText" text="Inexequível">
      <formula>NOT(ISERROR(SEARCH("Inexequível",S238)))</formula>
    </cfRule>
  </conditionalFormatting>
  <conditionalFormatting sqref="S238">
    <cfRule type="aboveAverage" dxfId="158" priority="180" aboveAverage="0"/>
  </conditionalFormatting>
  <conditionalFormatting sqref="S238">
    <cfRule type="aboveAverage" dxfId="157" priority="187" aboveAverage="0"/>
  </conditionalFormatting>
  <conditionalFormatting sqref="S239">
    <cfRule type="containsText" dxfId="156" priority="173" operator="containsText" text="Excessivamente elevado">
      <formula>NOT(ISERROR(SEARCH("Excessivamente elevado",S239)))</formula>
    </cfRule>
    <cfRule type="cellIs" dxfId="155" priority="174" operator="lessThan">
      <formula>"K$25"</formula>
    </cfRule>
    <cfRule type="cellIs" dxfId="154" priority="175" operator="greaterThan">
      <formula>"J&amp;25"</formula>
    </cfRule>
    <cfRule type="containsText" priority="176" operator="containsText" text="Excessivamente elevado">
      <formula>NOT(ISERROR(SEARCH("Excessivamente elevado",S239)))</formula>
    </cfRule>
    <cfRule type="containsText" dxfId="153" priority="177" operator="containsText" text="Válido">
      <formula>NOT(ISERROR(SEARCH("Válido",S239)))</formula>
    </cfRule>
    <cfRule type="containsText" dxfId="152" priority="178" operator="containsText" text="Inexequível">
      <formula>NOT(ISERROR(SEARCH("Inexequível",S239)))</formula>
    </cfRule>
  </conditionalFormatting>
  <conditionalFormatting sqref="S239">
    <cfRule type="aboveAverage" dxfId="151" priority="172" aboveAverage="0"/>
  </conditionalFormatting>
  <conditionalFormatting sqref="S239">
    <cfRule type="aboveAverage" dxfId="150" priority="179" aboveAverage="0"/>
  </conditionalFormatting>
  <conditionalFormatting sqref="S240">
    <cfRule type="containsText" dxfId="149" priority="165" operator="containsText" text="Excessivamente elevado">
      <formula>NOT(ISERROR(SEARCH("Excessivamente elevado",S240)))</formula>
    </cfRule>
    <cfRule type="cellIs" dxfId="148" priority="166" operator="lessThan">
      <formula>"K$25"</formula>
    </cfRule>
    <cfRule type="cellIs" dxfId="147" priority="167" operator="greaterThan">
      <formula>"J&amp;25"</formula>
    </cfRule>
    <cfRule type="containsText" priority="168" operator="containsText" text="Excessivamente elevado">
      <formula>NOT(ISERROR(SEARCH("Excessivamente elevado",S240)))</formula>
    </cfRule>
    <cfRule type="containsText" dxfId="146" priority="169" operator="containsText" text="Válido">
      <formula>NOT(ISERROR(SEARCH("Válido",S240)))</formula>
    </cfRule>
    <cfRule type="containsText" dxfId="145" priority="170" operator="containsText" text="Inexequível">
      <formula>NOT(ISERROR(SEARCH("Inexequível",S240)))</formula>
    </cfRule>
  </conditionalFormatting>
  <conditionalFormatting sqref="S240">
    <cfRule type="aboveAverage" dxfId="144" priority="164" aboveAverage="0"/>
  </conditionalFormatting>
  <conditionalFormatting sqref="S240">
    <cfRule type="aboveAverage" dxfId="143" priority="171" aboveAverage="0"/>
  </conditionalFormatting>
  <conditionalFormatting sqref="S249">
    <cfRule type="containsText" dxfId="142" priority="157" operator="containsText" text="Excessivamente elevado">
      <formula>NOT(ISERROR(SEARCH("Excessivamente elevado",S249)))</formula>
    </cfRule>
    <cfRule type="cellIs" dxfId="141" priority="158" operator="lessThan">
      <formula>"K$25"</formula>
    </cfRule>
    <cfRule type="cellIs" dxfId="140" priority="159" operator="greaterThan">
      <formula>"J&amp;25"</formula>
    </cfRule>
    <cfRule type="containsText" priority="160" operator="containsText" text="Excessivamente elevado">
      <formula>NOT(ISERROR(SEARCH("Excessivamente elevado",S249)))</formula>
    </cfRule>
    <cfRule type="containsText" dxfId="139" priority="161" operator="containsText" text="Válido">
      <formula>NOT(ISERROR(SEARCH("Válido",S249)))</formula>
    </cfRule>
    <cfRule type="containsText" dxfId="138" priority="162" operator="containsText" text="Inexequível">
      <formula>NOT(ISERROR(SEARCH("Inexequível",S249)))</formula>
    </cfRule>
  </conditionalFormatting>
  <conditionalFormatting sqref="S249">
    <cfRule type="aboveAverage" dxfId="137" priority="156" aboveAverage="0"/>
  </conditionalFormatting>
  <conditionalFormatting sqref="S249">
    <cfRule type="aboveAverage" dxfId="136" priority="163" aboveAverage="0"/>
  </conditionalFormatting>
  <conditionalFormatting sqref="S250">
    <cfRule type="containsText" dxfId="135" priority="149" operator="containsText" text="Excessivamente elevado">
      <formula>NOT(ISERROR(SEARCH("Excessivamente elevado",S250)))</formula>
    </cfRule>
    <cfRule type="cellIs" dxfId="134" priority="150" operator="lessThan">
      <formula>"K$25"</formula>
    </cfRule>
    <cfRule type="cellIs" dxfId="133" priority="151" operator="greaterThan">
      <formula>"J&amp;25"</formula>
    </cfRule>
    <cfRule type="containsText" priority="152" operator="containsText" text="Excessivamente elevado">
      <formula>NOT(ISERROR(SEARCH("Excessivamente elevado",S250)))</formula>
    </cfRule>
    <cfRule type="containsText" dxfId="132" priority="153" operator="containsText" text="Válido">
      <formula>NOT(ISERROR(SEARCH("Válido",S250)))</formula>
    </cfRule>
    <cfRule type="containsText" dxfId="131" priority="154" operator="containsText" text="Inexequível">
      <formula>NOT(ISERROR(SEARCH("Inexequível",S250)))</formula>
    </cfRule>
  </conditionalFormatting>
  <conditionalFormatting sqref="S250">
    <cfRule type="aboveAverage" dxfId="130" priority="148" aboveAverage="0"/>
  </conditionalFormatting>
  <conditionalFormatting sqref="S250">
    <cfRule type="aboveAverage" dxfId="129" priority="155" aboveAverage="0"/>
  </conditionalFormatting>
  <conditionalFormatting sqref="S251">
    <cfRule type="containsText" dxfId="128" priority="141" operator="containsText" text="Excessivamente elevado">
      <formula>NOT(ISERROR(SEARCH("Excessivamente elevado",S251)))</formula>
    </cfRule>
    <cfRule type="cellIs" dxfId="127" priority="142" operator="lessThan">
      <formula>"K$25"</formula>
    </cfRule>
    <cfRule type="cellIs" dxfId="126" priority="143" operator="greaterThan">
      <formula>"J&amp;25"</formula>
    </cfRule>
    <cfRule type="containsText" priority="144" operator="containsText" text="Excessivamente elevado">
      <formula>NOT(ISERROR(SEARCH("Excessivamente elevado",S251)))</formula>
    </cfRule>
    <cfRule type="containsText" dxfId="125" priority="145" operator="containsText" text="Válido">
      <formula>NOT(ISERROR(SEARCH("Válido",S251)))</formula>
    </cfRule>
    <cfRule type="containsText" dxfId="124" priority="146" operator="containsText" text="Inexequível">
      <formula>NOT(ISERROR(SEARCH("Inexequível",S251)))</formula>
    </cfRule>
  </conditionalFormatting>
  <conditionalFormatting sqref="S251">
    <cfRule type="aboveAverage" dxfId="123" priority="140" aboveAverage="0"/>
  </conditionalFormatting>
  <conditionalFormatting sqref="S251">
    <cfRule type="aboveAverage" dxfId="122" priority="147" aboveAverage="0"/>
  </conditionalFormatting>
  <conditionalFormatting sqref="S256">
    <cfRule type="containsText" dxfId="121" priority="133" operator="containsText" text="Excessivamente elevado">
      <formula>NOT(ISERROR(SEARCH("Excessivamente elevado",S256)))</formula>
    </cfRule>
    <cfRule type="cellIs" dxfId="120" priority="134" operator="lessThan">
      <formula>"K$25"</formula>
    </cfRule>
    <cfRule type="cellIs" dxfId="119" priority="135" operator="greaterThan">
      <formula>"J&amp;25"</formula>
    </cfRule>
    <cfRule type="containsText" priority="136" operator="containsText" text="Excessivamente elevado">
      <formula>NOT(ISERROR(SEARCH("Excessivamente elevado",S256)))</formula>
    </cfRule>
    <cfRule type="containsText" dxfId="118" priority="137" operator="containsText" text="Válido">
      <formula>NOT(ISERROR(SEARCH("Válido",S256)))</formula>
    </cfRule>
    <cfRule type="containsText" dxfId="117" priority="138" operator="containsText" text="Inexequível">
      <formula>NOT(ISERROR(SEARCH("Inexequível",S256)))</formula>
    </cfRule>
  </conditionalFormatting>
  <conditionalFormatting sqref="S256">
    <cfRule type="aboveAverage" dxfId="116" priority="132" aboveAverage="0"/>
  </conditionalFormatting>
  <conditionalFormatting sqref="S256">
    <cfRule type="aboveAverage" dxfId="115" priority="139" aboveAverage="0"/>
  </conditionalFormatting>
  <conditionalFormatting sqref="S257">
    <cfRule type="containsText" dxfId="114" priority="125" operator="containsText" text="Excessivamente elevado">
      <formula>NOT(ISERROR(SEARCH("Excessivamente elevado",S257)))</formula>
    </cfRule>
    <cfRule type="cellIs" dxfId="113" priority="126" operator="lessThan">
      <formula>"K$25"</formula>
    </cfRule>
    <cfRule type="cellIs" dxfId="112" priority="127" operator="greaterThan">
      <formula>"J&amp;25"</formula>
    </cfRule>
    <cfRule type="containsText" priority="128" operator="containsText" text="Excessivamente elevado">
      <formula>NOT(ISERROR(SEARCH("Excessivamente elevado",S257)))</formula>
    </cfRule>
    <cfRule type="containsText" dxfId="111" priority="129" operator="containsText" text="Válido">
      <formula>NOT(ISERROR(SEARCH("Válido",S257)))</formula>
    </cfRule>
    <cfRule type="containsText" dxfId="110" priority="130" operator="containsText" text="Inexequível">
      <formula>NOT(ISERROR(SEARCH("Inexequível",S257)))</formula>
    </cfRule>
  </conditionalFormatting>
  <conditionalFormatting sqref="S257">
    <cfRule type="aboveAverage" dxfId="109" priority="124" aboveAverage="0"/>
  </conditionalFormatting>
  <conditionalFormatting sqref="S257">
    <cfRule type="aboveAverage" dxfId="108" priority="131" aboveAverage="0"/>
  </conditionalFormatting>
  <conditionalFormatting sqref="S258">
    <cfRule type="containsText" dxfId="107" priority="117" operator="containsText" text="Excessivamente elevado">
      <formula>NOT(ISERROR(SEARCH("Excessivamente elevado",S258)))</formula>
    </cfRule>
    <cfRule type="cellIs" dxfId="106" priority="118" operator="lessThan">
      <formula>"K$25"</formula>
    </cfRule>
    <cfRule type="cellIs" dxfId="105" priority="119" operator="greaterThan">
      <formula>"J&amp;25"</formula>
    </cfRule>
    <cfRule type="containsText" priority="120" operator="containsText" text="Excessivamente elevado">
      <formula>NOT(ISERROR(SEARCH("Excessivamente elevado",S258)))</formula>
    </cfRule>
    <cfRule type="containsText" dxfId="104" priority="121" operator="containsText" text="Válido">
      <formula>NOT(ISERROR(SEARCH("Válido",S258)))</formula>
    </cfRule>
    <cfRule type="containsText" dxfId="103" priority="122" operator="containsText" text="Inexequível">
      <formula>NOT(ISERROR(SEARCH("Inexequível",S258)))</formula>
    </cfRule>
  </conditionalFormatting>
  <conditionalFormatting sqref="S258">
    <cfRule type="aboveAverage" dxfId="102" priority="116" aboveAverage="0"/>
  </conditionalFormatting>
  <conditionalFormatting sqref="S258">
    <cfRule type="aboveAverage" dxfId="101" priority="123" aboveAverage="0"/>
  </conditionalFormatting>
  <conditionalFormatting sqref="R55:R59">
    <cfRule type="cellIs" dxfId="100" priority="110" operator="greaterThan">
      <formula>"J&amp;25"</formula>
    </cfRule>
  </conditionalFormatting>
  <conditionalFormatting sqref="R55:R59">
    <cfRule type="containsText" dxfId="99" priority="109" operator="containsText" text="Excessivamente elevado">
      <formula>NOT(ISERROR(SEARCH("Excessivamente elevado",R55)))</formula>
    </cfRule>
  </conditionalFormatting>
  <conditionalFormatting sqref="R55:R59">
    <cfRule type="cellIs" dxfId="98" priority="107" operator="lessThan">
      <formula>"K$25"</formula>
    </cfRule>
  </conditionalFormatting>
  <conditionalFormatting sqref="R55:R59">
    <cfRule type="cellIs" dxfId="97" priority="111" operator="greaterThan">
      <formula>"J$25"</formula>
    </cfRule>
  </conditionalFormatting>
  <conditionalFormatting sqref="R55:R59">
    <cfRule type="containsText" priority="112" operator="containsText" text="Excessivamente elevado">
      <formula>NOT(ISERROR(SEARCH("Excessivamente elevado",R55)))</formula>
    </cfRule>
    <cfRule type="containsText" dxfId="96" priority="113" operator="containsText" text="Válido">
      <formula>NOT(ISERROR(SEARCH("Válido",R55)))</formula>
    </cfRule>
    <cfRule type="containsText" dxfId="95" priority="114" operator="containsText" text="Inexequível">
      <formula>NOT(ISERROR(SEARCH("Inexequível",R55)))</formula>
    </cfRule>
  </conditionalFormatting>
  <conditionalFormatting sqref="R55:R59">
    <cfRule type="cellIs" dxfId="94" priority="108" operator="between">
      <formula>75</formula>
      <formula>100</formula>
    </cfRule>
  </conditionalFormatting>
  <conditionalFormatting sqref="R55:R59">
    <cfRule type="aboveAverage" dxfId="93" priority="115" aboveAverage="0"/>
  </conditionalFormatting>
  <conditionalFormatting sqref="R66:R70">
    <cfRule type="cellIs" dxfId="92" priority="101" operator="greaterThan">
      <formula>"J&amp;25"</formula>
    </cfRule>
  </conditionalFormatting>
  <conditionalFormatting sqref="R66:R70">
    <cfRule type="containsText" dxfId="91" priority="100" operator="containsText" text="Excessivamente elevado">
      <formula>NOT(ISERROR(SEARCH("Excessivamente elevado",R66)))</formula>
    </cfRule>
  </conditionalFormatting>
  <conditionalFormatting sqref="R66:R70">
    <cfRule type="cellIs" dxfId="90" priority="98" operator="lessThan">
      <formula>"K$25"</formula>
    </cfRule>
  </conditionalFormatting>
  <conditionalFormatting sqref="R66:R70">
    <cfRule type="cellIs" dxfId="89" priority="102" operator="greaterThan">
      <formula>"J$25"</formula>
    </cfRule>
  </conditionalFormatting>
  <conditionalFormatting sqref="R66:R70">
    <cfRule type="containsText" priority="103" operator="containsText" text="Excessivamente elevado">
      <formula>NOT(ISERROR(SEARCH("Excessivamente elevado",R66)))</formula>
    </cfRule>
    <cfRule type="containsText" dxfId="88" priority="104" operator="containsText" text="Válido">
      <formula>NOT(ISERROR(SEARCH("Válido",R66)))</formula>
    </cfRule>
    <cfRule type="containsText" dxfId="87" priority="105" operator="containsText" text="Inexequível">
      <formula>NOT(ISERROR(SEARCH("Inexequível",R66)))</formula>
    </cfRule>
  </conditionalFormatting>
  <conditionalFormatting sqref="R66:R70">
    <cfRule type="cellIs" dxfId="86" priority="99" operator="between">
      <formula>75</formula>
      <formula>100</formula>
    </cfRule>
  </conditionalFormatting>
  <conditionalFormatting sqref="R66:R70">
    <cfRule type="aboveAverage" dxfId="85" priority="106" aboveAverage="0"/>
  </conditionalFormatting>
  <conditionalFormatting sqref="R77:R81">
    <cfRule type="cellIs" dxfId="84" priority="92" operator="greaterThan">
      <formula>"J&amp;25"</formula>
    </cfRule>
  </conditionalFormatting>
  <conditionalFormatting sqref="R77:R81">
    <cfRule type="containsText" dxfId="83" priority="91" operator="containsText" text="Excessivamente elevado">
      <formula>NOT(ISERROR(SEARCH("Excessivamente elevado",R77)))</formula>
    </cfRule>
  </conditionalFormatting>
  <conditionalFormatting sqref="R77:R81">
    <cfRule type="cellIs" dxfId="82" priority="89" operator="lessThan">
      <formula>"K$25"</formula>
    </cfRule>
  </conditionalFormatting>
  <conditionalFormatting sqref="R77:R81">
    <cfRule type="cellIs" dxfId="81" priority="93" operator="greaterThan">
      <formula>"J$25"</formula>
    </cfRule>
  </conditionalFormatting>
  <conditionalFormatting sqref="R77:R81">
    <cfRule type="containsText" priority="94" operator="containsText" text="Excessivamente elevado">
      <formula>NOT(ISERROR(SEARCH("Excessivamente elevado",R77)))</formula>
    </cfRule>
    <cfRule type="containsText" dxfId="80" priority="95" operator="containsText" text="Válido">
      <formula>NOT(ISERROR(SEARCH("Válido",R77)))</formula>
    </cfRule>
    <cfRule type="containsText" dxfId="79" priority="96" operator="containsText" text="Inexequível">
      <formula>NOT(ISERROR(SEARCH("Inexequível",R77)))</formula>
    </cfRule>
  </conditionalFormatting>
  <conditionalFormatting sqref="R77:R81">
    <cfRule type="cellIs" dxfId="78" priority="90" operator="between">
      <formula>75</formula>
      <formula>100</formula>
    </cfRule>
  </conditionalFormatting>
  <conditionalFormatting sqref="R77:R81">
    <cfRule type="aboveAverage" dxfId="77" priority="97" aboveAverage="0"/>
  </conditionalFormatting>
  <conditionalFormatting sqref="R97:R101">
    <cfRule type="cellIs" dxfId="76" priority="81" operator="greaterThan">
      <formula>"J&amp;25"</formula>
    </cfRule>
    <cfRule type="containsText" priority="82" operator="containsText" text="Excessivamente elevado">
      <formula>NOT(ISERROR(SEARCH("Excessivamente elevado",R97)))</formula>
    </cfRule>
    <cfRule type="containsText" dxfId="75" priority="83" operator="containsText" text="Excessivamente elevado">
      <formula>NOT(ISERROR(SEARCH("Excessivamente elevado",R97)))</formula>
    </cfRule>
    <cfRule type="cellIs" dxfId="74" priority="84" operator="lessThan">
      <formula>"K$25"</formula>
    </cfRule>
  </conditionalFormatting>
  <conditionalFormatting sqref="R97:R101">
    <cfRule type="cellIs" dxfId="73" priority="85" operator="greaterThan">
      <formula>"J$25"</formula>
    </cfRule>
    <cfRule type="containsText" dxfId="72" priority="86" operator="containsText" text="Válido">
      <formula>NOT(ISERROR(SEARCH("Válido",R97)))</formula>
    </cfRule>
    <cfRule type="containsText" dxfId="71" priority="87" operator="containsText" text="Inexequível">
      <formula>NOT(ISERROR(SEARCH("Inexequível",R97)))</formula>
    </cfRule>
    <cfRule type="aboveAverage" dxfId="70" priority="88" aboveAverage="0"/>
  </conditionalFormatting>
  <conditionalFormatting sqref="R109:R113">
    <cfRule type="cellIs" dxfId="69" priority="73" operator="greaterThan">
      <formula>"J&amp;25"</formula>
    </cfRule>
    <cfRule type="containsText" priority="74" operator="containsText" text="Excessivamente elevado">
      <formula>NOT(ISERROR(SEARCH("Excessivamente elevado",R109)))</formula>
    </cfRule>
    <cfRule type="containsText" dxfId="68" priority="75" operator="containsText" text="Excessivamente elevado">
      <formula>NOT(ISERROR(SEARCH("Excessivamente elevado",R109)))</formula>
    </cfRule>
    <cfRule type="cellIs" dxfId="67" priority="76" operator="lessThan">
      <formula>"K$25"</formula>
    </cfRule>
  </conditionalFormatting>
  <conditionalFormatting sqref="R109:R113">
    <cfRule type="cellIs" dxfId="66" priority="77" operator="greaterThan">
      <formula>"J$25"</formula>
    </cfRule>
    <cfRule type="containsText" dxfId="65" priority="78" operator="containsText" text="Válido">
      <formula>NOT(ISERROR(SEARCH("Válido",R109)))</formula>
    </cfRule>
    <cfRule type="containsText" dxfId="64" priority="79" operator="containsText" text="Inexequível">
      <formula>NOT(ISERROR(SEARCH("Inexequível",R109)))</formula>
    </cfRule>
    <cfRule type="aboveAverage" dxfId="63" priority="80" aboveAverage="0"/>
  </conditionalFormatting>
  <conditionalFormatting sqref="R120:R124">
    <cfRule type="cellIs" dxfId="62" priority="65" operator="greaterThan">
      <formula>"J&amp;25"</formula>
    </cfRule>
    <cfRule type="containsText" priority="66" operator="containsText" text="Excessivamente elevado">
      <formula>NOT(ISERROR(SEARCH("Excessivamente elevado",R120)))</formula>
    </cfRule>
    <cfRule type="containsText" dxfId="61" priority="67" operator="containsText" text="Excessivamente elevado">
      <formula>NOT(ISERROR(SEARCH("Excessivamente elevado",R120)))</formula>
    </cfRule>
    <cfRule type="cellIs" dxfId="60" priority="68" operator="lessThan">
      <formula>"K$25"</formula>
    </cfRule>
  </conditionalFormatting>
  <conditionalFormatting sqref="R120:R124">
    <cfRule type="cellIs" dxfId="59" priority="69" operator="greaterThan">
      <formula>"J$25"</formula>
    </cfRule>
    <cfRule type="containsText" dxfId="58" priority="70" operator="containsText" text="Válido">
      <formula>NOT(ISERROR(SEARCH("Válido",R120)))</formula>
    </cfRule>
    <cfRule type="containsText" dxfId="57" priority="71" operator="containsText" text="Inexequível">
      <formula>NOT(ISERROR(SEARCH("Inexequível",R120)))</formula>
    </cfRule>
    <cfRule type="aboveAverage" dxfId="56" priority="72" aboveAverage="0"/>
  </conditionalFormatting>
  <conditionalFormatting sqref="R133:R134">
    <cfRule type="containsText" dxfId="55" priority="57" operator="containsText" text="Excessivamente elevado">
      <formula>NOT(ISERROR(SEARCH("Excessivamente elevado",R133)))</formula>
    </cfRule>
    <cfRule type="cellIs" dxfId="54" priority="58" operator="lessThan">
      <formula>"K$25"</formula>
    </cfRule>
    <cfRule type="cellIs" dxfId="53" priority="59" operator="greaterThan">
      <formula>"J&amp;25"</formula>
    </cfRule>
    <cfRule type="containsText" priority="60" operator="containsText" text="Excessivamente elevado">
      <formula>NOT(ISERROR(SEARCH("Excessivamente elevado",R133)))</formula>
    </cfRule>
    <cfRule type="containsText" dxfId="52" priority="61" operator="containsText" text="Válido">
      <formula>NOT(ISERROR(SEARCH("Válido",R133)))</formula>
    </cfRule>
    <cfRule type="containsText" dxfId="51" priority="62" operator="containsText" text="Inexequível">
      <formula>NOT(ISERROR(SEARCH("Inexequível",R133)))</formula>
    </cfRule>
  </conditionalFormatting>
  <conditionalFormatting sqref="R133:R134">
    <cfRule type="cellIs" dxfId="50" priority="63" operator="greaterThan">
      <formula>"J$25"</formula>
    </cfRule>
    <cfRule type="aboveAverage" dxfId="49" priority="64" aboveAverage="0"/>
  </conditionalFormatting>
  <conditionalFormatting sqref="R193:R197">
    <cfRule type="containsText" dxfId="48" priority="49" operator="containsText" text="Excessivamente elevado">
      <formula>NOT(ISERROR(SEARCH("Excessivamente elevado",R193)))</formula>
    </cfRule>
    <cfRule type="cellIs" dxfId="47" priority="50" operator="lessThan">
      <formula>"K$25"</formula>
    </cfRule>
    <cfRule type="cellIs" dxfId="46" priority="51" operator="greaterThan">
      <formula>"J&amp;25"</formula>
    </cfRule>
    <cfRule type="containsText" dxfId="45" priority="52" operator="containsText" text="Válido">
      <formula>NOT(ISERROR(SEARCH("Válido",R193)))</formula>
    </cfRule>
    <cfRule type="containsText" dxfId="44" priority="53" operator="containsText" text="Inexequível">
      <formula>NOT(ISERROR(SEARCH("Inexequível",R193)))</formula>
    </cfRule>
  </conditionalFormatting>
  <conditionalFormatting sqref="R193:R197">
    <cfRule type="cellIs" dxfId="43" priority="54" operator="greaterThan">
      <formula>"J$25"</formula>
    </cfRule>
    <cfRule type="containsText" priority="55" operator="containsText" text="Excessivamente elevado">
      <formula>NOT(ISERROR(SEARCH("Excessivamente elevado",R193)))</formula>
    </cfRule>
    <cfRule type="aboveAverage" dxfId="42" priority="56" aboveAverage="0"/>
  </conditionalFormatting>
  <conditionalFormatting sqref="R203:R207">
    <cfRule type="containsText" dxfId="41" priority="41" operator="containsText" text="Excessivamente elevado">
      <formula>NOT(ISERROR(SEARCH("Excessivamente elevado",R203)))</formula>
    </cfRule>
    <cfRule type="cellIs" dxfId="40" priority="42" operator="lessThan">
      <formula>"K$25"</formula>
    </cfRule>
    <cfRule type="cellIs" dxfId="39" priority="43" operator="greaterThan">
      <formula>"J&amp;25"</formula>
    </cfRule>
    <cfRule type="containsText" dxfId="38" priority="44" operator="containsText" text="Válido">
      <formula>NOT(ISERROR(SEARCH("Válido",R203)))</formula>
    </cfRule>
    <cfRule type="containsText" dxfId="37" priority="45" operator="containsText" text="Inexequível">
      <formula>NOT(ISERROR(SEARCH("Inexequível",R203)))</formula>
    </cfRule>
  </conditionalFormatting>
  <conditionalFormatting sqref="R203:R207">
    <cfRule type="cellIs" dxfId="36" priority="46" operator="greaterThan">
      <formula>"J$25"</formula>
    </cfRule>
    <cfRule type="containsText" priority="47" operator="containsText" text="Excessivamente elevado">
      <formula>NOT(ISERROR(SEARCH("Excessivamente elevado",R203)))</formula>
    </cfRule>
    <cfRule type="aboveAverage" dxfId="35" priority="48" aboveAverage="0"/>
  </conditionalFormatting>
  <conditionalFormatting sqref="R213:R217">
    <cfRule type="containsText" dxfId="34" priority="33" operator="containsText" text="Excessivamente elevado">
      <formula>NOT(ISERROR(SEARCH("Excessivamente elevado",R213)))</formula>
    </cfRule>
    <cfRule type="cellIs" dxfId="33" priority="34" operator="lessThan">
      <formula>"K$25"</formula>
    </cfRule>
    <cfRule type="cellIs" dxfId="32" priority="35" operator="greaterThan">
      <formula>"J&amp;25"</formula>
    </cfRule>
    <cfRule type="containsText" dxfId="31" priority="36" operator="containsText" text="Válido">
      <formula>NOT(ISERROR(SEARCH("Válido",R213)))</formula>
    </cfRule>
    <cfRule type="containsText" dxfId="30" priority="37" operator="containsText" text="Inexequível">
      <formula>NOT(ISERROR(SEARCH("Inexequível",R213)))</formula>
    </cfRule>
  </conditionalFormatting>
  <conditionalFormatting sqref="R213:R217">
    <cfRule type="cellIs" dxfId="29" priority="38" operator="greaterThan">
      <formula>"J$25"</formula>
    </cfRule>
    <cfRule type="containsText" priority="39" operator="containsText" text="Excessivamente elevado">
      <formula>NOT(ISERROR(SEARCH("Excessivamente elevado",R213)))</formula>
    </cfRule>
    <cfRule type="aboveAverage" dxfId="28" priority="40" aboveAverage="0"/>
  </conditionalFormatting>
  <conditionalFormatting sqref="R223:R227">
    <cfRule type="containsText" dxfId="27" priority="25" operator="containsText" text="Excessivamente elevado">
      <formula>NOT(ISERROR(SEARCH("Excessivamente elevado",R223)))</formula>
    </cfRule>
    <cfRule type="cellIs" dxfId="26" priority="26" operator="lessThan">
      <formula>"K$25"</formula>
    </cfRule>
    <cfRule type="cellIs" dxfId="25" priority="27" operator="greaterThan">
      <formula>"J&amp;25"</formula>
    </cfRule>
    <cfRule type="containsText" dxfId="24" priority="28" operator="containsText" text="Válido">
      <formula>NOT(ISERROR(SEARCH("Válido",R223)))</formula>
    </cfRule>
    <cfRule type="containsText" dxfId="23" priority="29" operator="containsText" text="Inexequível">
      <formula>NOT(ISERROR(SEARCH("Inexequível",R223)))</formula>
    </cfRule>
  </conditionalFormatting>
  <conditionalFormatting sqref="R223:R227">
    <cfRule type="cellIs" dxfId="22" priority="30" operator="greaterThan">
      <formula>"J$25"</formula>
    </cfRule>
    <cfRule type="containsText" priority="31" operator="containsText" text="Excessivamente elevado">
      <formula>NOT(ISERROR(SEARCH("Excessivamente elevado",R223)))</formula>
    </cfRule>
    <cfRule type="aboveAverage" dxfId="21" priority="32" aboveAverage="0"/>
  </conditionalFormatting>
  <conditionalFormatting sqref="R231:R235">
    <cfRule type="containsText" dxfId="20" priority="17" operator="containsText" text="Excessivamente elevado">
      <formula>NOT(ISERROR(SEARCH("Excessivamente elevado",R231)))</formula>
    </cfRule>
    <cfRule type="cellIs" dxfId="19" priority="18" operator="lessThan">
      <formula>"K$25"</formula>
    </cfRule>
    <cfRule type="cellIs" dxfId="18" priority="19" operator="greaterThan">
      <formula>"J&amp;25"</formula>
    </cfRule>
    <cfRule type="containsText" dxfId="17" priority="20" operator="containsText" text="Válido">
      <formula>NOT(ISERROR(SEARCH("Válido",R231)))</formula>
    </cfRule>
    <cfRule type="containsText" dxfId="16" priority="21" operator="containsText" text="Inexequível">
      <formula>NOT(ISERROR(SEARCH("Inexequível",R231)))</formula>
    </cfRule>
  </conditionalFormatting>
  <conditionalFormatting sqref="R231:R235">
    <cfRule type="cellIs" dxfId="15" priority="22" operator="greaterThan">
      <formula>"J$25"</formula>
    </cfRule>
    <cfRule type="containsText" priority="23" operator="containsText" text="Excessivamente elevado">
      <formula>NOT(ISERROR(SEARCH("Excessivamente elevado",R231)))</formula>
    </cfRule>
    <cfRule type="aboveAverage" dxfId="14" priority="24" aboveAverage="0"/>
  </conditionalFormatting>
  <conditionalFormatting sqref="R238:R242">
    <cfRule type="containsText" dxfId="13" priority="9" operator="containsText" text="Excessivamente elevado">
      <formula>NOT(ISERROR(SEARCH("Excessivamente elevado",R238)))</formula>
    </cfRule>
    <cfRule type="cellIs" dxfId="12" priority="10" operator="lessThan">
      <formula>"K$25"</formula>
    </cfRule>
    <cfRule type="cellIs" dxfId="11" priority="11" operator="greaterThan">
      <formula>"J&amp;25"</formula>
    </cfRule>
    <cfRule type="containsText" dxfId="10" priority="12" operator="containsText" text="Válido">
      <formula>NOT(ISERROR(SEARCH("Válido",R238)))</formula>
    </cfRule>
    <cfRule type="containsText" dxfId="9" priority="13" operator="containsText" text="Inexequível">
      <formula>NOT(ISERROR(SEARCH("Inexequível",R238)))</formula>
    </cfRule>
  </conditionalFormatting>
  <conditionalFormatting sqref="R238:R242">
    <cfRule type="cellIs" dxfId="8" priority="14" operator="greaterThan">
      <formula>"J$25"</formula>
    </cfRule>
    <cfRule type="containsText" priority="15" operator="containsText" text="Excessivamente elevado">
      <formula>NOT(ISERROR(SEARCH("Excessivamente elevado",R238)))</formula>
    </cfRule>
    <cfRule type="aboveAverage" dxfId="7" priority="16" aboveAverage="0"/>
  </conditionalFormatting>
  <conditionalFormatting sqref="R249:R253">
    <cfRule type="containsText" dxfId="6" priority="1" operator="containsText" text="Excessivamente elevado">
      <formula>NOT(ISERROR(SEARCH("Excessivamente elevado",R249)))</formula>
    </cfRule>
    <cfRule type="cellIs" dxfId="5" priority="2" operator="lessThan">
      <formula>"K$25"</formula>
    </cfRule>
    <cfRule type="cellIs" dxfId="4" priority="3" operator="greaterThan">
      <formula>"J&amp;25"</formula>
    </cfRule>
    <cfRule type="containsText" dxfId="3" priority="4" operator="containsText" text="Válido">
      <formula>NOT(ISERROR(SEARCH("Válido",R249)))</formula>
    </cfRule>
    <cfRule type="containsText" dxfId="2" priority="5" operator="containsText" text="Inexequível">
      <formula>NOT(ISERROR(SEARCH("Inexequível",R249)))</formula>
    </cfRule>
  </conditionalFormatting>
  <conditionalFormatting sqref="R249:R253">
    <cfRule type="cellIs" dxfId="1" priority="6" operator="greaterThan">
      <formula>"J$25"</formula>
    </cfRule>
    <cfRule type="containsText" priority="7" operator="containsText" text="Excessivamente elevado">
      <formula>NOT(ISERROR(SEARCH("Excessivamente elevado",R249)))</formula>
    </cfRule>
    <cfRule type="aboveAverage" dxfId="0" priority="8" aboveAverage="0"/>
  </conditionalFormatting>
  <pageMargins left="0.7" right="0.7" top="0.75" bottom="0.75" header="0.3" footer="0.3"/>
  <pageSetup paperSize="9" scale="6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F1897-C9FD-4A72-9362-A541C69CFCAD}">
  <sheetPr>
    <tabColor theme="4" tint="-0.249977111117893"/>
  </sheetPr>
  <dimension ref="A1:AO95"/>
  <sheetViews>
    <sheetView showGridLines="0" topLeftCell="A62" zoomScale="80" zoomScaleNormal="80" workbookViewId="0">
      <selection activeCell="H71" sqref="H71"/>
    </sheetView>
  </sheetViews>
  <sheetFormatPr defaultColWidth="9.140625" defaultRowHeight="15" x14ac:dyDescent="0.25"/>
  <cols>
    <col min="1" max="1" width="4.85546875" style="20" customWidth="1"/>
    <col min="2" max="2" width="6.28515625" style="20" hidden="1" customWidth="1"/>
    <col min="3" max="3" width="41.28515625" customWidth="1"/>
    <col min="4" max="4" width="6" customWidth="1"/>
    <col min="5" max="5" width="6" style="41" customWidth="1"/>
    <col min="6" max="6" width="7.5703125" style="41" customWidth="1"/>
    <col min="7" max="7" width="8.140625" style="41" customWidth="1"/>
    <col min="8" max="8" width="7.85546875" style="41" customWidth="1"/>
    <col min="9" max="9" width="28.28515625" style="13" customWidth="1"/>
    <col min="10" max="10" width="15.28515625" style="13" customWidth="1"/>
    <col min="11" max="11" width="19.5703125" style="13" customWidth="1"/>
    <col min="12" max="12" width="6.7109375" style="13" customWidth="1"/>
    <col min="13" max="13" width="15.28515625" style="13" customWidth="1"/>
    <col min="14" max="14" width="14.5703125" style="13" customWidth="1"/>
    <col min="15" max="15" width="12" customWidth="1"/>
    <col min="16" max="16" width="8.42578125" bestFit="1" customWidth="1"/>
    <col min="17" max="17" width="16.42578125" style="47" customWidth="1"/>
    <col min="18" max="18" width="9.7109375" customWidth="1"/>
    <col min="19" max="19" width="21.140625" customWidth="1"/>
    <col min="20" max="20" width="14" style="22" customWidth="1"/>
    <col min="21" max="21" width="16.28515625" bestFit="1" customWidth="1"/>
    <col min="22" max="22" width="29.28515625" customWidth="1"/>
    <col min="23" max="23" width="14.85546875" bestFit="1" customWidth="1"/>
    <col min="24" max="24" width="12" bestFit="1" customWidth="1"/>
    <col min="25" max="25" width="17.28515625" style="39" customWidth="1"/>
    <col min="26" max="26" width="16.5703125" customWidth="1"/>
    <col min="27" max="27" width="15.28515625" customWidth="1"/>
    <col min="28" max="28" width="24.28515625" customWidth="1"/>
    <col min="29" max="29" width="20.140625" customWidth="1"/>
    <col min="31" max="31" width="3.28515625" customWidth="1"/>
    <col min="39" max="39" width="34.7109375" customWidth="1"/>
  </cols>
  <sheetData>
    <row r="1" spans="1:41" ht="23.25" x14ac:dyDescent="0.25">
      <c r="AE1" s="237"/>
      <c r="AF1" s="244" t="s">
        <v>0</v>
      </c>
      <c r="AG1" s="245"/>
      <c r="AH1" s="245"/>
      <c r="AI1" s="245"/>
      <c r="AJ1" s="245"/>
      <c r="AK1" s="245"/>
      <c r="AL1" s="245"/>
      <c r="AM1" s="245"/>
      <c r="AN1" s="245"/>
      <c r="AO1" s="246"/>
    </row>
    <row r="2" spans="1:41" x14ac:dyDescent="0.25">
      <c r="AE2" s="238"/>
      <c r="AF2" s="440" t="s">
        <v>1</v>
      </c>
      <c r="AG2" s="397"/>
      <c r="AH2" s="397"/>
      <c r="AI2" s="397"/>
      <c r="AJ2" s="397"/>
      <c r="AK2" s="397"/>
      <c r="AL2" s="397"/>
      <c r="AM2" s="397"/>
      <c r="AN2" s="398"/>
      <c r="AO2" s="242" t="s">
        <v>2</v>
      </c>
    </row>
    <row r="3" spans="1:41" x14ac:dyDescent="0.25">
      <c r="I3"/>
      <c r="J3" s="37"/>
      <c r="AE3" s="239"/>
      <c r="AF3" s="74" t="s">
        <v>4</v>
      </c>
      <c r="AG3" s="248" t="s">
        <v>5</v>
      </c>
      <c r="AH3" s="249"/>
      <c r="AI3" s="249"/>
      <c r="AJ3" s="249"/>
      <c r="AK3" s="249"/>
      <c r="AL3" s="249"/>
      <c r="AM3" s="249"/>
      <c r="AN3" s="250"/>
      <c r="AO3" s="74" t="s">
        <v>6</v>
      </c>
    </row>
    <row r="4" spans="1:41" x14ac:dyDescent="0.25">
      <c r="AE4" s="241"/>
      <c r="AF4" s="74" t="s">
        <v>8</v>
      </c>
      <c r="AG4" s="252" t="s">
        <v>9</v>
      </c>
      <c r="AH4" s="249"/>
      <c r="AI4" s="249"/>
      <c r="AJ4" s="249"/>
      <c r="AK4" s="249"/>
      <c r="AL4" s="249"/>
      <c r="AM4" s="249"/>
      <c r="AN4" s="250"/>
      <c r="AO4" s="74" t="s">
        <v>10</v>
      </c>
    </row>
    <row r="5" spans="1:41" x14ac:dyDescent="0.25">
      <c r="A5" s="26" t="s">
        <v>133</v>
      </c>
      <c r="S5" s="22"/>
      <c r="AE5" s="239"/>
      <c r="AF5" s="74" t="s">
        <v>12</v>
      </c>
      <c r="AG5" s="252" t="s">
        <v>13</v>
      </c>
      <c r="AH5" s="249"/>
      <c r="AI5" s="249"/>
      <c r="AJ5" s="249"/>
      <c r="AK5" s="249"/>
      <c r="AL5" s="249"/>
      <c r="AM5" s="249"/>
      <c r="AN5" s="250"/>
      <c r="AO5" s="74" t="s">
        <v>14</v>
      </c>
    </row>
    <row r="6" spans="1:41" ht="15.75" x14ac:dyDescent="0.25">
      <c r="A6" s="26" t="s">
        <v>7</v>
      </c>
      <c r="B6" s="26"/>
      <c r="J6" s="217"/>
      <c r="K6" s="209"/>
      <c r="L6" s="84"/>
      <c r="M6" s="209"/>
      <c r="N6" s="85"/>
      <c r="O6" s="22"/>
      <c r="AE6" s="239"/>
      <c r="AF6" s="74" t="s">
        <v>15</v>
      </c>
      <c r="AG6" s="252" t="s">
        <v>16</v>
      </c>
      <c r="AH6" s="249"/>
      <c r="AI6" s="249"/>
      <c r="AJ6" s="249"/>
      <c r="AK6" s="249"/>
      <c r="AL6" s="249"/>
      <c r="AM6" s="249"/>
      <c r="AN6" s="250"/>
      <c r="AO6" s="74" t="s">
        <v>10</v>
      </c>
    </row>
    <row r="7" spans="1:41" x14ac:dyDescent="0.25">
      <c r="A7" s="345" t="s">
        <v>11</v>
      </c>
      <c r="B7" s="345"/>
      <c r="C7" s="345"/>
      <c r="D7" s="345"/>
      <c r="E7" s="345"/>
      <c r="F7" s="345"/>
      <c r="G7" s="345"/>
      <c r="H7" s="345"/>
      <c r="I7" s="345"/>
      <c r="J7" s="345"/>
      <c r="K7" s="345"/>
      <c r="L7" s="345"/>
      <c r="M7" s="345"/>
      <c r="N7" s="345"/>
      <c r="O7" s="345"/>
      <c r="P7" s="345"/>
      <c r="Q7" s="345"/>
      <c r="R7" s="345"/>
      <c r="S7" s="345"/>
      <c r="T7" s="345"/>
      <c r="AE7" s="239"/>
      <c r="AF7" s="74" t="s">
        <v>18</v>
      </c>
      <c r="AG7" s="252" t="s">
        <v>19</v>
      </c>
      <c r="AH7" s="249"/>
      <c r="AI7" s="249"/>
      <c r="AJ7" s="249"/>
      <c r="AK7" s="249"/>
      <c r="AL7" s="249"/>
      <c r="AM7" s="249"/>
      <c r="AN7" s="250"/>
      <c r="AO7" s="74" t="s">
        <v>6</v>
      </c>
    </row>
    <row r="8" spans="1:41" ht="21.75" customHeight="1" x14ac:dyDescent="0.25">
      <c r="A8" s="76" t="s">
        <v>134</v>
      </c>
      <c r="B8" s="90"/>
      <c r="C8" s="90"/>
      <c r="D8" s="90"/>
      <c r="E8" s="90"/>
      <c r="F8" s="90"/>
      <c r="G8" s="90"/>
      <c r="H8" s="90"/>
      <c r="I8" s="90"/>
      <c r="J8" s="90"/>
      <c r="K8" s="90"/>
      <c r="L8" s="90"/>
      <c r="M8" s="90"/>
      <c r="N8" s="90"/>
      <c r="O8" s="90"/>
      <c r="P8" s="90"/>
      <c r="Q8" s="90"/>
      <c r="R8" s="90"/>
      <c r="S8" s="90"/>
      <c r="T8" s="90"/>
      <c r="AE8" s="239"/>
      <c r="AF8" s="74" t="s">
        <v>20</v>
      </c>
      <c r="AG8" s="252" t="s">
        <v>21</v>
      </c>
      <c r="AH8" s="249"/>
      <c r="AI8" s="249"/>
      <c r="AJ8" s="249"/>
      <c r="AK8" s="249"/>
      <c r="AL8" s="249"/>
      <c r="AM8" s="249"/>
      <c r="AN8" s="250"/>
      <c r="AO8" s="74" t="s">
        <v>6</v>
      </c>
    </row>
    <row r="9" spans="1:41" ht="21.75" customHeight="1" x14ac:dyDescent="0.25">
      <c r="A9" s="76" t="s">
        <v>135</v>
      </c>
      <c r="B9" s="88"/>
      <c r="C9" s="88"/>
      <c r="D9" s="88"/>
      <c r="E9" s="88"/>
      <c r="F9" s="88"/>
      <c r="G9" s="88"/>
      <c r="H9" s="88"/>
      <c r="I9" s="88"/>
      <c r="J9" s="88"/>
      <c r="K9" s="88"/>
      <c r="L9" s="88"/>
      <c r="M9" s="88"/>
      <c r="N9" s="88"/>
      <c r="O9" s="88"/>
      <c r="P9" s="88"/>
      <c r="Q9" s="88"/>
      <c r="R9" s="88"/>
      <c r="S9" s="88"/>
      <c r="T9" s="88"/>
      <c r="AE9" s="239"/>
      <c r="AF9" s="74" t="s">
        <v>23</v>
      </c>
      <c r="AG9" s="252" t="s">
        <v>24</v>
      </c>
      <c r="AH9" s="249"/>
      <c r="AI9" s="249"/>
      <c r="AJ9" s="249"/>
      <c r="AK9" s="249"/>
      <c r="AL9" s="249"/>
      <c r="AM9" s="249"/>
      <c r="AN9" s="250"/>
      <c r="AO9" s="74" t="s">
        <v>10</v>
      </c>
    </row>
    <row r="10" spans="1:41" x14ac:dyDescent="0.25">
      <c r="A10" s="76"/>
      <c r="B10" s="26"/>
      <c r="AE10" s="239"/>
      <c r="AF10" s="74" t="s">
        <v>25</v>
      </c>
      <c r="AG10" s="252" t="s">
        <v>26</v>
      </c>
      <c r="AH10" s="249"/>
      <c r="AI10" s="249"/>
      <c r="AJ10" s="249"/>
      <c r="AK10" s="249"/>
      <c r="AL10" s="249"/>
      <c r="AM10" s="249"/>
      <c r="AN10" s="250"/>
      <c r="AO10" s="74" t="s">
        <v>10</v>
      </c>
    </row>
    <row r="11" spans="1:41" ht="19.5" thickBot="1" x14ac:dyDescent="0.35">
      <c r="A11" s="424" t="s">
        <v>22</v>
      </c>
      <c r="B11" s="424"/>
      <c r="C11" s="424"/>
      <c r="D11" s="424"/>
      <c r="E11" s="424"/>
      <c r="F11" s="424"/>
      <c r="G11" s="424"/>
      <c r="H11" s="424"/>
      <c r="I11" s="424"/>
      <c r="J11" s="424"/>
      <c r="K11" s="424"/>
      <c r="L11" s="424"/>
      <c r="M11" s="424"/>
      <c r="N11" s="424"/>
      <c r="O11" s="424"/>
      <c r="P11" s="424"/>
      <c r="Q11" s="424"/>
      <c r="R11" s="424"/>
      <c r="S11" s="424"/>
      <c r="T11" s="424"/>
      <c r="U11" s="424"/>
      <c r="AE11" s="239"/>
      <c r="AF11" s="74" t="s">
        <v>27</v>
      </c>
      <c r="AG11" s="252" t="s">
        <v>28</v>
      </c>
      <c r="AH11" s="249"/>
      <c r="AI11" s="249"/>
      <c r="AJ11" s="249"/>
      <c r="AK11" s="249"/>
      <c r="AL11" s="249"/>
      <c r="AM11" s="249"/>
      <c r="AN11" s="250"/>
      <c r="AO11" s="74" t="s">
        <v>6</v>
      </c>
    </row>
    <row r="12" spans="1:41" ht="25.9" customHeight="1" thickTop="1" x14ac:dyDescent="0.25">
      <c r="A12" s="23"/>
      <c r="B12" s="23"/>
      <c r="N12" s="45"/>
      <c r="AE12" s="239"/>
      <c r="AF12" s="74" t="s">
        <v>48</v>
      </c>
      <c r="AG12" s="399" t="s">
        <v>49</v>
      </c>
      <c r="AH12" s="400"/>
      <c r="AI12" s="400"/>
      <c r="AJ12" s="400"/>
      <c r="AK12" s="400"/>
      <c r="AL12" s="400"/>
      <c r="AM12" s="400"/>
      <c r="AN12" s="401"/>
      <c r="AO12" s="74" t="s">
        <v>10</v>
      </c>
    </row>
    <row r="13" spans="1:41" ht="23.45" customHeight="1" x14ac:dyDescent="0.25">
      <c r="A13" s="23"/>
      <c r="B13" s="23"/>
      <c r="C13" s="24"/>
      <c r="D13" s="24"/>
      <c r="E13" s="42"/>
      <c r="F13" s="42"/>
      <c r="G13" s="42"/>
      <c r="H13" s="42"/>
      <c r="I13" s="211"/>
      <c r="J13" s="218"/>
      <c r="N13" s="45"/>
      <c r="AE13" s="239"/>
      <c r="AF13" s="74" t="s">
        <v>52</v>
      </c>
      <c r="AG13" s="252" t="s">
        <v>53</v>
      </c>
      <c r="AH13" s="249"/>
      <c r="AI13" s="249"/>
      <c r="AJ13" s="249"/>
      <c r="AK13" s="249"/>
      <c r="AL13" s="249"/>
      <c r="AM13" s="249"/>
      <c r="AN13" s="250"/>
      <c r="AO13" s="74" t="s">
        <v>6</v>
      </c>
    </row>
    <row r="14" spans="1:41" ht="14.45" customHeight="1" x14ac:dyDescent="0.25">
      <c r="A14" s="425" t="s">
        <v>29</v>
      </c>
      <c r="B14" s="425" t="s">
        <v>30</v>
      </c>
      <c r="C14" s="423" t="s">
        <v>31</v>
      </c>
      <c r="D14" s="423" t="s">
        <v>32</v>
      </c>
      <c r="E14" s="423" t="s">
        <v>136</v>
      </c>
      <c r="F14" s="423" t="s">
        <v>34</v>
      </c>
      <c r="G14" s="423" t="s">
        <v>35</v>
      </c>
      <c r="H14" s="423" t="s">
        <v>36</v>
      </c>
      <c r="I14" s="348" t="s">
        <v>37</v>
      </c>
      <c r="J14" s="348" t="s">
        <v>38</v>
      </c>
      <c r="K14" s="348" t="s">
        <v>39</v>
      </c>
      <c r="L14" s="423" t="s">
        <v>40</v>
      </c>
      <c r="M14" s="356" t="s">
        <v>41</v>
      </c>
      <c r="N14" s="407" t="s">
        <v>61</v>
      </c>
      <c r="O14" s="406" t="s">
        <v>43</v>
      </c>
      <c r="P14" s="406" t="s">
        <v>44</v>
      </c>
      <c r="Q14" s="406" t="s">
        <v>45</v>
      </c>
      <c r="R14" s="406" t="s">
        <v>46</v>
      </c>
      <c r="S14" s="406"/>
      <c r="T14" s="407" t="s">
        <v>47</v>
      </c>
      <c r="U14" s="407"/>
      <c r="AE14" s="239"/>
      <c r="AF14" s="256" t="s">
        <v>52</v>
      </c>
      <c r="AG14" s="402" t="s">
        <v>53</v>
      </c>
      <c r="AH14" s="403"/>
      <c r="AI14" s="403"/>
      <c r="AJ14" s="403"/>
      <c r="AK14" s="403"/>
      <c r="AL14" s="403"/>
      <c r="AM14" s="403"/>
      <c r="AN14" s="404"/>
      <c r="AO14" s="257" t="s">
        <v>6</v>
      </c>
    </row>
    <row r="15" spans="1:41" s="6" customFormat="1" ht="37.5" customHeight="1" thickBot="1" x14ac:dyDescent="0.3">
      <c r="A15" s="425"/>
      <c r="B15" s="425"/>
      <c r="C15" s="423"/>
      <c r="D15" s="423"/>
      <c r="E15" s="423"/>
      <c r="F15" s="423"/>
      <c r="G15" s="423"/>
      <c r="H15" s="423"/>
      <c r="I15" s="348"/>
      <c r="J15" s="348"/>
      <c r="K15" s="348"/>
      <c r="L15" s="423"/>
      <c r="M15" s="356"/>
      <c r="N15" s="407"/>
      <c r="O15" s="406"/>
      <c r="P15" s="406"/>
      <c r="Q15" s="406"/>
      <c r="R15" s="406"/>
      <c r="S15" s="406"/>
      <c r="T15" s="78" t="s">
        <v>50</v>
      </c>
      <c r="U15" s="78" t="s">
        <v>51</v>
      </c>
      <c r="AE15" s="239"/>
      <c r="AF15" s="441" t="s">
        <v>137</v>
      </c>
      <c r="AG15" s="442"/>
      <c r="AH15" s="442"/>
      <c r="AI15" s="442"/>
      <c r="AJ15" s="442"/>
      <c r="AK15" s="442"/>
      <c r="AL15" s="442"/>
      <c r="AM15" s="442"/>
      <c r="AN15" s="442"/>
      <c r="AO15" s="443"/>
    </row>
    <row r="16" spans="1:41" ht="79.900000000000006" customHeight="1" x14ac:dyDescent="0.25">
      <c r="A16" s="418">
        <v>26</v>
      </c>
      <c r="B16" s="418"/>
      <c r="C16" s="419" t="s">
        <v>138</v>
      </c>
      <c r="D16" s="420" t="s">
        <v>82</v>
      </c>
      <c r="E16" s="421">
        <v>4</v>
      </c>
      <c r="F16" s="408">
        <v>1.17</v>
      </c>
      <c r="G16" s="408">
        <v>1.2</v>
      </c>
      <c r="H16" s="408">
        <f>F16*G16</f>
        <v>1.4039999999999999</v>
      </c>
      <c r="I16" s="189" t="s">
        <v>231</v>
      </c>
      <c r="J16" s="191" t="s">
        <v>55</v>
      </c>
      <c r="K16" s="79" t="s">
        <v>139</v>
      </c>
      <c r="L16" s="79"/>
      <c r="M16" s="199">
        <f>297*H16</f>
        <v>416.988</v>
      </c>
      <c r="N16" s="422">
        <f>AVERAGE(M16:M21)</f>
        <v>533.04498000000001</v>
      </c>
      <c r="O16" s="411">
        <f>N16*1.25</f>
        <v>666.30622500000004</v>
      </c>
      <c r="P16" s="411">
        <f>N16*0.75</f>
        <v>399.78373499999998</v>
      </c>
      <c r="Q16" s="49" t="str">
        <f>IF(M16&gt;O$16,"EXCESSIVAMENTE ELEVADO",IF(M16&lt;P$16,"INEXEQUÍVEL","VÁLIDO"))</f>
        <v>VÁLIDO</v>
      </c>
      <c r="R16" s="227">
        <f>M16/N$16</f>
        <v>0.78227544699886298</v>
      </c>
      <c r="S16" s="228" t="s">
        <v>140</v>
      </c>
      <c r="T16" s="232"/>
      <c r="U16" s="232"/>
      <c r="W16" s="435" t="s">
        <v>59</v>
      </c>
      <c r="X16" s="436"/>
      <c r="Y16" s="436"/>
      <c r="Z16" s="436"/>
      <c r="AA16" s="437"/>
      <c r="AB16" s="438" t="s">
        <v>60</v>
      </c>
      <c r="AC16" s="439"/>
      <c r="AE16" s="171"/>
      <c r="AF16" s="444"/>
      <c r="AG16" s="445"/>
      <c r="AH16" s="445"/>
      <c r="AI16" s="445"/>
      <c r="AJ16" s="445"/>
      <c r="AK16" s="445"/>
      <c r="AL16" s="445"/>
      <c r="AM16" s="445"/>
      <c r="AN16" s="445"/>
      <c r="AO16" s="446"/>
    </row>
    <row r="17" spans="1:41" ht="105" x14ac:dyDescent="0.25">
      <c r="A17" s="418"/>
      <c r="B17" s="418"/>
      <c r="C17" s="419"/>
      <c r="D17" s="420"/>
      <c r="E17" s="421"/>
      <c r="F17" s="409"/>
      <c r="G17" s="409"/>
      <c r="H17" s="409"/>
      <c r="I17" s="190" t="s">
        <v>233</v>
      </c>
      <c r="J17" s="191" t="s">
        <v>55</v>
      </c>
      <c r="K17" s="79" t="s">
        <v>141</v>
      </c>
      <c r="L17" s="79"/>
      <c r="M17" s="199">
        <f>302.86*H16</f>
        <v>425.21544</v>
      </c>
      <c r="N17" s="422"/>
      <c r="O17" s="411"/>
      <c r="P17" s="411"/>
      <c r="Q17" s="49" t="str">
        <f>IF(M17&gt;O$16,"EXCESSIVAMENTE ELEVADO",IF(M17&lt;P$16,"INEXEQUÍVEL","VÁLIDO"))</f>
        <v>VÁLIDO</v>
      </c>
      <c r="R17" s="227">
        <f t="shared" ref="R17:R20" si="0">M17/N$16</f>
        <v>0.79771024201372276</v>
      </c>
      <c r="S17" s="228" t="s">
        <v>142</v>
      </c>
      <c r="T17" s="232"/>
      <c r="U17" s="232"/>
      <c r="W17" s="222" t="s">
        <v>61</v>
      </c>
      <c r="X17" s="223" t="s">
        <v>62</v>
      </c>
      <c r="Y17" s="224" t="s">
        <v>63</v>
      </c>
      <c r="Z17" s="223" t="s">
        <v>64</v>
      </c>
      <c r="AA17" s="225" t="s">
        <v>65</v>
      </c>
      <c r="AB17" s="68">
        <v>0.25</v>
      </c>
      <c r="AC17" s="69">
        <v>0.75</v>
      </c>
      <c r="AE17" s="171"/>
      <c r="AF17" s="172"/>
      <c r="AG17" s="172"/>
      <c r="AH17" s="172"/>
      <c r="AI17" s="172"/>
      <c r="AJ17" s="172"/>
      <c r="AK17" s="172"/>
      <c r="AL17" s="172"/>
      <c r="AM17" s="172"/>
      <c r="AN17" s="20"/>
      <c r="AO17" s="73"/>
    </row>
    <row r="18" spans="1:41" ht="90" customHeight="1" thickBot="1" x14ac:dyDescent="0.3">
      <c r="A18" s="418"/>
      <c r="B18" s="418"/>
      <c r="C18" s="419"/>
      <c r="D18" s="420"/>
      <c r="E18" s="421"/>
      <c r="F18" s="409"/>
      <c r="G18" s="409"/>
      <c r="H18" s="409"/>
      <c r="I18" s="190" t="s">
        <v>232</v>
      </c>
      <c r="J18" s="191" t="s">
        <v>55</v>
      </c>
      <c r="K18" s="79" t="s">
        <v>143</v>
      </c>
      <c r="L18" s="79" t="s">
        <v>57</v>
      </c>
      <c r="M18" s="199">
        <f>369.18*H16</f>
        <v>518.32871999999998</v>
      </c>
      <c r="N18" s="422"/>
      <c r="O18" s="411"/>
      <c r="P18" s="411"/>
      <c r="Q18" s="49" t="str">
        <f>IF(M18&gt;O$16,"EXCESSIVAMENTE ELEVADO",IF(M18&lt;P$16,"INEXEQUÍVEL","VÁLIDO"))</f>
        <v>VÁLIDO</v>
      </c>
      <c r="R18" s="227">
        <f t="shared" si="0"/>
        <v>0.97239208593616244</v>
      </c>
      <c r="S18" s="228" t="s">
        <v>142</v>
      </c>
      <c r="T18" s="232">
        <f>TRUNC(AVERAGE(M16:M20),2)</f>
        <v>490.82</v>
      </c>
      <c r="U18" s="232">
        <f>E16*T18</f>
        <v>1963.28</v>
      </c>
      <c r="W18" s="57">
        <f>AVERAGE(M16:M20)</f>
        <v>490.82997599999999</v>
      </c>
      <c r="X18" s="58">
        <f>_xlfn.STDEV.S(M16:M20)</f>
        <v>66.34428417811786</v>
      </c>
      <c r="Y18" s="59">
        <f>X18/W18</f>
        <v>0.13516754766851866</v>
      </c>
      <c r="Z18" s="60" t="str">
        <f>IF(Y18&gt;25,"MEDIANA;","MÉDIA")</f>
        <v>MÉDIA</v>
      </c>
      <c r="AA18" s="61">
        <f>MIN(M16:M21)</f>
        <v>416.988</v>
      </c>
      <c r="AB18" s="70" t="s">
        <v>68</v>
      </c>
      <c r="AC18" s="71" t="s">
        <v>69</v>
      </c>
      <c r="AE18" s="171"/>
      <c r="AF18" s="172"/>
      <c r="AG18" s="172"/>
      <c r="AH18" s="172"/>
      <c r="AI18" s="172"/>
      <c r="AJ18" s="172"/>
      <c r="AK18" s="172"/>
      <c r="AL18" s="172"/>
      <c r="AM18" s="172"/>
      <c r="AN18" s="20"/>
      <c r="AO18" s="73"/>
    </row>
    <row r="19" spans="1:41" ht="58.9" customHeight="1" x14ac:dyDescent="0.25">
      <c r="A19" s="418"/>
      <c r="B19" s="418"/>
      <c r="C19" s="419"/>
      <c r="D19" s="420"/>
      <c r="E19" s="421"/>
      <c r="F19" s="409"/>
      <c r="G19" s="409"/>
      <c r="H19" s="409"/>
      <c r="I19" s="191" t="s">
        <v>144</v>
      </c>
      <c r="J19" s="191" t="s">
        <v>74</v>
      </c>
      <c r="K19" s="79" t="s">
        <v>145</v>
      </c>
      <c r="L19" s="79" t="s">
        <v>57</v>
      </c>
      <c r="M19" s="199">
        <v>526.5</v>
      </c>
      <c r="N19" s="422"/>
      <c r="O19" s="411"/>
      <c r="P19" s="411"/>
      <c r="Q19" s="49" t="str">
        <f>IF(M19&gt;O$16,"EXCESSIVAMENTE ELEVADO",IF(M19&lt;P$16,"INEXEQUÍVEL","VÁLIDO"))</f>
        <v>VÁLIDO</v>
      </c>
      <c r="R19" s="227">
        <f t="shared" si="0"/>
        <v>0.98772152398846336</v>
      </c>
      <c r="S19" s="229" t="s">
        <v>146</v>
      </c>
      <c r="T19" s="232"/>
      <c r="U19" s="232"/>
      <c r="AE19" s="171"/>
      <c r="AF19" s="172"/>
      <c r="AG19" s="172"/>
      <c r="AH19" s="172"/>
      <c r="AI19" s="172"/>
      <c r="AJ19" s="172"/>
      <c r="AK19" s="172"/>
      <c r="AL19" s="172"/>
      <c r="AM19" s="172"/>
      <c r="AN19" s="20"/>
      <c r="AO19" s="73"/>
    </row>
    <row r="20" spans="1:41" ht="57" customHeight="1" x14ac:dyDescent="0.25">
      <c r="A20" s="418"/>
      <c r="B20" s="418"/>
      <c r="C20" s="419"/>
      <c r="D20" s="420"/>
      <c r="E20" s="421"/>
      <c r="F20" s="409"/>
      <c r="G20" s="409"/>
      <c r="H20" s="409"/>
      <c r="I20" s="189" t="s">
        <v>147</v>
      </c>
      <c r="J20" s="219" t="s">
        <v>55</v>
      </c>
      <c r="K20" s="108" t="s">
        <v>148</v>
      </c>
      <c r="L20" s="108" t="s">
        <v>72</v>
      </c>
      <c r="M20" s="207">
        <f xml:space="preserve"> 403.93 *H16</f>
        <v>567.11771999999996</v>
      </c>
      <c r="N20" s="422"/>
      <c r="O20" s="411"/>
      <c r="P20" s="411"/>
      <c r="Q20" s="49" t="str">
        <f>IF(M20&gt;O$16,"EXCESSIVAMENTE ELEVADO",IF(M20&lt;P$16,"INEXEQUÍVEL","VÁLIDO"))</f>
        <v>VÁLIDO</v>
      </c>
      <c r="R20" s="227">
        <f t="shared" si="0"/>
        <v>1.0639209471590934</v>
      </c>
      <c r="S20" s="229" t="s">
        <v>142</v>
      </c>
      <c r="T20" s="232"/>
      <c r="U20" s="232"/>
      <c r="AE20" s="171"/>
      <c r="AF20" s="172"/>
      <c r="AG20" s="172"/>
      <c r="AH20" s="172"/>
      <c r="AI20" s="172"/>
      <c r="AJ20" s="172"/>
      <c r="AK20" s="172"/>
      <c r="AL20" s="172"/>
      <c r="AM20" s="172"/>
      <c r="AN20" s="20"/>
      <c r="AO20" s="73"/>
    </row>
    <row r="21" spans="1:41" ht="61.9" customHeight="1" x14ac:dyDescent="0.25">
      <c r="A21" s="418"/>
      <c r="B21" s="418"/>
      <c r="C21" s="419"/>
      <c r="D21" s="420"/>
      <c r="E21" s="421"/>
      <c r="F21" s="410"/>
      <c r="G21" s="410"/>
      <c r="H21" s="410"/>
      <c r="I21" s="193" t="s">
        <v>149</v>
      </c>
      <c r="J21" s="193" t="s">
        <v>74</v>
      </c>
      <c r="K21" s="108" t="s">
        <v>75</v>
      </c>
      <c r="L21" s="109" t="s">
        <v>72</v>
      </c>
      <c r="M21" s="199">
        <v>744.12</v>
      </c>
      <c r="N21" s="422"/>
      <c r="O21" s="411"/>
      <c r="P21" s="411"/>
      <c r="Q21" s="226" t="str">
        <f t="shared" ref="Q21:Q23" si="1">IF(M21&gt;O$16,"EXCESSIVAMENTE ELEVADO",IF(M21&lt;P$16,"INEXEQUÍVEL","VÁLIDO"))</f>
        <v>EXCESSIVAMENTE ELEVADO</v>
      </c>
      <c r="R21" s="230">
        <f>(M21-N16)/N16</f>
        <v>0.39597975390369494</v>
      </c>
      <c r="S21" s="231" t="s">
        <v>146</v>
      </c>
      <c r="T21" s="232"/>
      <c r="U21" s="232"/>
      <c r="AE21" s="171"/>
      <c r="AF21" s="172"/>
      <c r="AG21" s="172"/>
      <c r="AH21" s="172"/>
      <c r="AI21" s="172"/>
      <c r="AJ21" s="172"/>
      <c r="AK21" s="172"/>
      <c r="AL21" s="172"/>
      <c r="AM21" s="172"/>
      <c r="AN21" s="20"/>
      <c r="AO21" s="73"/>
    </row>
    <row r="22" spans="1:41" ht="61.9" hidden="1" customHeight="1" x14ac:dyDescent="0.25">
      <c r="A22" s="418"/>
      <c r="B22" s="418"/>
      <c r="C22" s="419"/>
      <c r="D22" s="420"/>
      <c r="E22" s="421"/>
      <c r="F22" s="137"/>
      <c r="G22" s="137"/>
      <c r="H22" s="137"/>
      <c r="I22" s="193"/>
      <c r="J22" s="193"/>
      <c r="K22" s="194"/>
      <c r="L22" s="109"/>
      <c r="M22" s="199"/>
      <c r="N22" s="422"/>
      <c r="O22" s="411"/>
      <c r="P22" s="411"/>
      <c r="Q22" s="49" t="str">
        <f t="shared" si="1"/>
        <v>INEXEQUÍVEL</v>
      </c>
      <c r="R22" s="139"/>
      <c r="S22" s="140"/>
      <c r="T22" s="232"/>
      <c r="U22" s="232"/>
      <c r="AE22" s="44"/>
      <c r="AF22" s="82"/>
      <c r="AG22" s="82"/>
      <c r="AH22" s="82"/>
      <c r="AI22" s="82"/>
      <c r="AJ22" s="82"/>
      <c r="AK22" s="82"/>
      <c r="AL22" s="82"/>
      <c r="AM22" s="82"/>
      <c r="AN22" s="86"/>
      <c r="AO22" s="28"/>
    </row>
    <row r="23" spans="1:41" ht="61.9" hidden="1" customHeight="1" thickBot="1" x14ac:dyDescent="0.3">
      <c r="A23" s="418"/>
      <c r="B23" s="418"/>
      <c r="C23" s="419"/>
      <c r="D23" s="420"/>
      <c r="E23" s="421"/>
      <c r="F23" s="137"/>
      <c r="G23" s="137"/>
      <c r="H23" s="137"/>
      <c r="I23" s="193"/>
      <c r="J23" s="193"/>
      <c r="K23" s="194"/>
      <c r="L23" s="109"/>
      <c r="M23" s="199"/>
      <c r="N23" s="422"/>
      <c r="O23" s="411"/>
      <c r="P23" s="411"/>
      <c r="Q23" s="49" t="str">
        <f t="shared" si="1"/>
        <v>INEXEQUÍVEL</v>
      </c>
      <c r="R23" s="138">
        <f>(M23-N16)/N16</f>
        <v>-1</v>
      </c>
      <c r="S23" s="49" t="s">
        <v>79</v>
      </c>
      <c r="T23" s="232"/>
      <c r="U23" s="232"/>
      <c r="AE23" s="44"/>
      <c r="AF23" s="82"/>
      <c r="AG23" s="82"/>
      <c r="AH23" s="82"/>
      <c r="AI23" s="82"/>
      <c r="AJ23" s="82"/>
      <c r="AK23" s="82"/>
      <c r="AL23" s="82"/>
      <c r="AM23" s="82"/>
      <c r="AN23" s="86"/>
      <c r="AO23" s="28"/>
    </row>
    <row r="24" spans="1:41" s="20" customFormat="1" ht="21.75" customHeight="1" x14ac:dyDescent="0.25">
      <c r="A24" s="417"/>
      <c r="B24" s="417"/>
      <c r="C24" s="417"/>
      <c r="D24" s="417"/>
      <c r="E24" s="417"/>
      <c r="F24" s="417"/>
      <c r="G24" s="417"/>
      <c r="H24" s="417"/>
      <c r="I24" s="417"/>
      <c r="J24" s="417"/>
      <c r="K24" s="417"/>
      <c r="L24" s="417"/>
      <c r="M24" s="417"/>
      <c r="N24" s="417"/>
      <c r="O24" s="417"/>
      <c r="P24" s="417"/>
      <c r="Q24" s="417"/>
      <c r="R24" s="417"/>
      <c r="S24" s="417"/>
      <c r="T24" s="417"/>
      <c r="U24" s="141"/>
      <c r="Y24" s="40"/>
      <c r="AE24" s="429"/>
      <c r="AF24" s="429"/>
      <c r="AG24" s="429"/>
      <c r="AH24" s="429"/>
      <c r="AI24" s="429"/>
      <c r="AJ24" s="429"/>
      <c r="AK24" s="429"/>
      <c r="AL24" s="429"/>
      <c r="AM24" s="429"/>
      <c r="AN24" s="429"/>
      <c r="AO24" s="73"/>
    </row>
    <row r="25" spans="1:41" ht="60" x14ac:dyDescent="0.25">
      <c r="A25" s="418">
        <v>27</v>
      </c>
      <c r="B25" s="418"/>
      <c r="C25" s="419" t="s">
        <v>150</v>
      </c>
      <c r="D25" s="420" t="s">
        <v>82</v>
      </c>
      <c r="E25" s="421">
        <v>6</v>
      </c>
      <c r="F25" s="426">
        <v>1.37</v>
      </c>
      <c r="G25" s="426">
        <v>1.57</v>
      </c>
      <c r="H25" s="414">
        <f>F25*G25</f>
        <v>2.1509</v>
      </c>
      <c r="I25" s="189" t="s">
        <v>231</v>
      </c>
      <c r="J25" s="191" t="s">
        <v>55</v>
      </c>
      <c r="K25" s="191" t="s">
        <v>139</v>
      </c>
      <c r="L25" s="79" t="s">
        <v>57</v>
      </c>
      <c r="M25" s="199">
        <f>297*H25</f>
        <v>638.81730000000005</v>
      </c>
      <c r="N25" s="422">
        <f>AVERAGE(M25:M31)</f>
        <v>816.61352883333336</v>
      </c>
      <c r="O25" s="411">
        <f>N25*1.25</f>
        <v>1020.7669110416667</v>
      </c>
      <c r="P25" s="411">
        <f>N25*0.75</f>
        <v>612.46014662499999</v>
      </c>
      <c r="Q25" s="49" t="str">
        <f>IF(M25&gt;O$25,"EXCESSIVAMENTE ELEVADO",IF(M25&lt;P$25,"INEXEQUÍVEL","VÁLIDO"))</f>
        <v>VÁLIDO</v>
      </c>
      <c r="R25" s="227">
        <f>M25/N$25</f>
        <v>0.78227616546183798</v>
      </c>
      <c r="S25" s="228" t="s">
        <v>140</v>
      </c>
      <c r="T25" s="232"/>
      <c r="U25" s="232"/>
      <c r="W25" s="412" t="s">
        <v>59</v>
      </c>
      <c r="X25" s="413"/>
      <c r="Y25" s="413"/>
      <c r="Z25" s="413"/>
      <c r="AA25" s="430"/>
      <c r="AB25" s="431" t="s">
        <v>60</v>
      </c>
      <c r="AC25" s="432"/>
    </row>
    <row r="26" spans="1:41" ht="84.6" customHeight="1" x14ac:dyDescent="0.25">
      <c r="A26" s="418"/>
      <c r="B26" s="418"/>
      <c r="C26" s="419"/>
      <c r="D26" s="420"/>
      <c r="E26" s="421"/>
      <c r="F26" s="427"/>
      <c r="G26" s="427"/>
      <c r="H26" s="415"/>
      <c r="I26" s="190" t="s">
        <v>233</v>
      </c>
      <c r="J26" s="191" t="s">
        <v>55</v>
      </c>
      <c r="K26" s="191" t="s">
        <v>141</v>
      </c>
      <c r="L26" s="79" t="s">
        <v>57</v>
      </c>
      <c r="M26" s="199">
        <f>302.86*H25</f>
        <v>651.42157400000008</v>
      </c>
      <c r="N26" s="422"/>
      <c r="O26" s="411"/>
      <c r="P26" s="411"/>
      <c r="Q26" s="49" t="str">
        <f t="shared" ref="Q26:Q29" si="2">IF(M26&gt;O$25,"EXCESSIVAMENTE ELEVADO",IF(M26&lt;P$25,"INEXEQUÍVEL","VÁLIDO"))</f>
        <v>VÁLIDO</v>
      </c>
      <c r="R26" s="227">
        <f t="shared" ref="R26:R28" si="3">M26/N$25</f>
        <v>0.79771097465243179</v>
      </c>
      <c r="S26" s="228" t="s">
        <v>142</v>
      </c>
      <c r="T26" s="232"/>
      <c r="U26" s="232"/>
      <c r="W26" s="65" t="s">
        <v>61</v>
      </c>
      <c r="X26" s="65" t="s">
        <v>62</v>
      </c>
      <c r="Y26" s="66" t="s">
        <v>63</v>
      </c>
      <c r="Z26" s="65" t="s">
        <v>64</v>
      </c>
      <c r="AA26" s="65" t="s">
        <v>65</v>
      </c>
      <c r="AB26" s="188">
        <v>0.25</v>
      </c>
      <c r="AC26" s="181">
        <v>0.75</v>
      </c>
    </row>
    <row r="27" spans="1:41" ht="84.6" customHeight="1" x14ac:dyDescent="0.25">
      <c r="A27" s="418"/>
      <c r="B27" s="418"/>
      <c r="C27" s="419"/>
      <c r="D27" s="420"/>
      <c r="E27" s="421"/>
      <c r="F27" s="427"/>
      <c r="G27" s="427"/>
      <c r="H27" s="415"/>
      <c r="I27" s="190" t="s">
        <v>232</v>
      </c>
      <c r="J27" s="191" t="s">
        <v>55</v>
      </c>
      <c r="K27" s="191" t="s">
        <v>143</v>
      </c>
      <c r="L27" s="79" t="s">
        <v>57</v>
      </c>
      <c r="M27" s="199">
        <f>369.18*H25</f>
        <v>794.06926199999998</v>
      </c>
      <c r="N27" s="422"/>
      <c r="O27" s="411"/>
      <c r="P27" s="411"/>
      <c r="Q27" s="49" t="str">
        <f t="shared" si="2"/>
        <v>VÁLIDO</v>
      </c>
      <c r="R27" s="227">
        <f t="shared" si="3"/>
        <v>0.97239297900741173</v>
      </c>
      <c r="S27" s="228" t="s">
        <v>142</v>
      </c>
      <c r="T27" s="232">
        <f>TRUNC(AVERAGE(M25:M29),2)</f>
        <v>751.94</v>
      </c>
      <c r="U27" s="232">
        <f>T27*E25</f>
        <v>4511.6400000000003</v>
      </c>
      <c r="W27" s="182">
        <f>AVERAGE(M25:M29)</f>
        <v>751.94223460000001</v>
      </c>
      <c r="X27" s="150">
        <f>_xlfn.STDEV.S(M25:M29)</f>
        <v>101.6384562925226</v>
      </c>
      <c r="Y27" s="183">
        <f>X27/W27</f>
        <v>0.13516790468165385</v>
      </c>
      <c r="Z27" s="184" t="str">
        <f>IF(Y27&gt;25,"MEDIANA;","MÉDIA")</f>
        <v>MÉDIA</v>
      </c>
      <c r="AA27" s="185">
        <f>MIN(M25:M30)</f>
        <v>638.81730000000005</v>
      </c>
      <c r="AB27" s="186" t="s">
        <v>68</v>
      </c>
      <c r="AC27" s="187" t="s">
        <v>69</v>
      </c>
    </row>
    <row r="28" spans="1:41" ht="48.6" customHeight="1" x14ac:dyDescent="0.25">
      <c r="A28" s="418"/>
      <c r="B28" s="418"/>
      <c r="C28" s="419"/>
      <c r="D28" s="420"/>
      <c r="E28" s="421"/>
      <c r="F28" s="427"/>
      <c r="G28" s="427"/>
      <c r="H28" s="415"/>
      <c r="I28" s="191" t="s">
        <v>144</v>
      </c>
      <c r="J28" s="191" t="s">
        <v>74</v>
      </c>
      <c r="K28" s="191" t="s">
        <v>145</v>
      </c>
      <c r="L28" s="79" t="s">
        <v>57</v>
      </c>
      <c r="M28" s="199">
        <v>806.59</v>
      </c>
      <c r="N28" s="422"/>
      <c r="O28" s="411"/>
      <c r="P28" s="411"/>
      <c r="Q28" s="49" t="str">
        <f t="shared" si="2"/>
        <v>VÁLIDO</v>
      </c>
      <c r="R28" s="227">
        <f t="shared" si="3"/>
        <v>0.98772549256237085</v>
      </c>
      <c r="S28" s="229" t="s">
        <v>142</v>
      </c>
      <c r="T28" s="232"/>
      <c r="U28" s="232"/>
    </row>
    <row r="29" spans="1:41" ht="81.75" customHeight="1" x14ac:dyDescent="0.25">
      <c r="A29" s="418"/>
      <c r="B29" s="418"/>
      <c r="C29" s="419"/>
      <c r="D29" s="420"/>
      <c r="E29" s="421"/>
      <c r="F29" s="427"/>
      <c r="G29" s="427"/>
      <c r="H29" s="415"/>
      <c r="I29" s="192" t="s">
        <v>147</v>
      </c>
      <c r="J29" s="191" t="s">
        <v>55</v>
      </c>
      <c r="K29" s="194" t="s">
        <v>148</v>
      </c>
      <c r="L29" s="108" t="s">
        <v>72</v>
      </c>
      <c r="M29" s="207">
        <f xml:space="preserve"> 403.93 *H25</f>
        <v>868.81303700000001</v>
      </c>
      <c r="N29" s="422"/>
      <c r="O29" s="411"/>
      <c r="P29" s="411"/>
      <c r="Q29" s="49" t="str">
        <f t="shared" si="2"/>
        <v>VÁLIDO</v>
      </c>
      <c r="R29" s="227">
        <f>(M29-N25)/N$25</f>
        <v>6.392192429292988E-2</v>
      </c>
      <c r="S29" s="229" t="s">
        <v>146</v>
      </c>
      <c r="T29" s="232"/>
      <c r="U29" s="232"/>
    </row>
    <row r="30" spans="1:41" ht="72" customHeight="1" x14ac:dyDescent="0.25">
      <c r="A30" s="418"/>
      <c r="B30" s="418"/>
      <c r="C30" s="419"/>
      <c r="D30" s="420"/>
      <c r="E30" s="421"/>
      <c r="F30" s="427"/>
      <c r="G30" s="427"/>
      <c r="H30" s="415"/>
      <c r="I30" s="193" t="s">
        <v>149</v>
      </c>
      <c r="J30" s="193" t="s">
        <v>74</v>
      </c>
      <c r="K30" s="194" t="s">
        <v>75</v>
      </c>
      <c r="L30" s="109" t="s">
        <v>72</v>
      </c>
      <c r="M30" s="199">
        <v>1139.97</v>
      </c>
      <c r="N30" s="422"/>
      <c r="O30" s="411"/>
      <c r="P30" s="411"/>
      <c r="Q30" s="226" t="str">
        <f>IF(M30&gt;O$25,"EXCESSIVAMENTE ELEVADO",IF(M30&lt;P$25,"INEXEQUÍVEL","VÁLIDO"))</f>
        <v>EXCESSIVAMENTE ELEVADO</v>
      </c>
      <c r="R30" s="230">
        <f>(M30-N25)/N25</f>
        <v>0.39597246402301778</v>
      </c>
      <c r="S30" s="231" t="s">
        <v>146</v>
      </c>
      <c r="T30" s="232"/>
      <c r="U30" s="232"/>
    </row>
    <row r="31" spans="1:41" ht="72" hidden="1" customHeight="1" thickBot="1" x14ac:dyDescent="0.3">
      <c r="A31" s="418"/>
      <c r="B31" s="418"/>
      <c r="C31" s="419"/>
      <c r="D31" s="420"/>
      <c r="E31" s="421"/>
      <c r="F31" s="428"/>
      <c r="G31" s="428"/>
      <c r="H31" s="416"/>
      <c r="I31" s="212"/>
      <c r="J31" s="219"/>
      <c r="K31" s="219"/>
      <c r="L31" s="79"/>
      <c r="M31" s="199"/>
      <c r="N31" s="422"/>
      <c r="O31" s="411"/>
      <c r="P31" s="411"/>
      <c r="Q31" s="49" t="str">
        <f>IF(M31&gt;O$25,"EXCESSIVAMENTE ELEVADO",IF(M31&lt;P$25,"INEXEQUÍVEL","VÁLIDO"))</f>
        <v>INEXEQUÍVEL</v>
      </c>
      <c r="R31" s="139"/>
      <c r="S31" s="142"/>
      <c r="T31" s="232"/>
      <c r="U31" s="232"/>
    </row>
    <row r="32" spans="1:41" ht="90" hidden="1" customHeight="1" thickBot="1" x14ac:dyDescent="0.3">
      <c r="A32" s="418"/>
      <c r="B32" s="418"/>
      <c r="C32" s="419"/>
      <c r="D32" s="420"/>
      <c r="E32" s="421"/>
      <c r="F32" s="137"/>
      <c r="G32" s="137"/>
      <c r="H32" s="137"/>
      <c r="I32" s="213"/>
      <c r="J32" s="149"/>
      <c r="K32" s="193"/>
      <c r="L32" s="79"/>
      <c r="M32" s="199"/>
      <c r="N32" s="422"/>
      <c r="O32" s="411"/>
      <c r="P32" s="411"/>
      <c r="Q32" s="49" t="str">
        <f>IF(M32&gt;O$25,"EXCESSIVAMENTE ELEVADO",IF(M32&lt;P$25,"INEXEQUÍVEL","VÁLIDO"))</f>
        <v>INEXEQUÍVEL</v>
      </c>
      <c r="R32" s="138">
        <f>(M32-N25)/N25</f>
        <v>-1</v>
      </c>
      <c r="S32" s="49" t="s">
        <v>79</v>
      </c>
      <c r="T32" s="232"/>
      <c r="U32" s="232"/>
    </row>
    <row r="33" spans="1:29" s="20" customFormat="1" ht="21.75" customHeight="1" x14ac:dyDescent="0.25">
      <c r="A33" s="417"/>
      <c r="B33" s="417"/>
      <c r="C33" s="417"/>
      <c r="D33" s="417"/>
      <c r="E33" s="417"/>
      <c r="F33" s="417"/>
      <c r="G33" s="417"/>
      <c r="H33" s="417"/>
      <c r="I33" s="417"/>
      <c r="J33" s="417"/>
      <c r="K33" s="417"/>
      <c r="L33" s="417"/>
      <c r="M33" s="417"/>
      <c r="N33" s="417"/>
      <c r="O33" s="417"/>
      <c r="P33" s="417"/>
      <c r="Q33" s="417"/>
      <c r="R33" s="417"/>
      <c r="S33" s="417"/>
      <c r="T33" s="417"/>
      <c r="U33" s="141"/>
      <c r="Y33" s="40"/>
    </row>
    <row r="34" spans="1:29" ht="73.900000000000006" customHeight="1" x14ac:dyDescent="0.25">
      <c r="A34" s="418">
        <v>28</v>
      </c>
      <c r="B34" s="418"/>
      <c r="C34" s="419" t="s">
        <v>151</v>
      </c>
      <c r="D34" s="420" t="s">
        <v>82</v>
      </c>
      <c r="E34" s="421">
        <v>6</v>
      </c>
      <c r="F34" s="414">
        <v>2.38</v>
      </c>
      <c r="G34" s="414">
        <v>0.8</v>
      </c>
      <c r="H34" s="414">
        <f>F34*G34</f>
        <v>1.9039999999999999</v>
      </c>
      <c r="I34" s="189" t="s">
        <v>231</v>
      </c>
      <c r="J34" s="191" t="s">
        <v>55</v>
      </c>
      <c r="K34" s="195" t="s">
        <v>139</v>
      </c>
      <c r="L34" s="79" t="s">
        <v>57</v>
      </c>
      <c r="M34" s="199">
        <f>297*H34</f>
        <v>565.48799999999994</v>
      </c>
      <c r="N34" s="422">
        <f>AVERAGE(M34:M40)</f>
        <v>722.87581333333344</v>
      </c>
      <c r="O34" s="411">
        <f>N34*1.25</f>
        <v>903.59476666666683</v>
      </c>
      <c r="P34" s="411">
        <f>N34*0.75</f>
        <v>542.15686000000005</v>
      </c>
      <c r="Q34" s="49" t="str">
        <f>IF(M34&gt;O$34,"EXCESSIVAMENTE ELEVADO",IF(M34&lt;P$34,"INEXEQUÍVEL","VÁLIDO"))</f>
        <v>VÁLIDO</v>
      </c>
      <c r="R34" s="227">
        <f>M34/N$34</f>
        <v>0.78227544699886287</v>
      </c>
      <c r="S34" s="228" t="s">
        <v>140</v>
      </c>
      <c r="T34" s="434">
        <f>TRUNC(AVERAGE(M34:M38),2)</f>
        <v>665.62</v>
      </c>
      <c r="U34" s="434">
        <f>T34*E34</f>
        <v>3993.7200000000003</v>
      </c>
      <c r="W34" s="412" t="s">
        <v>59</v>
      </c>
      <c r="X34" s="413"/>
      <c r="Y34" s="413"/>
      <c r="Z34" s="413"/>
      <c r="AA34" s="430"/>
      <c r="AB34" s="431" t="s">
        <v>60</v>
      </c>
      <c r="AC34" s="432"/>
    </row>
    <row r="35" spans="1:29" ht="83.45" customHeight="1" x14ac:dyDescent="0.25">
      <c r="A35" s="418"/>
      <c r="B35" s="418"/>
      <c r="C35" s="419"/>
      <c r="D35" s="420"/>
      <c r="E35" s="421"/>
      <c r="F35" s="415"/>
      <c r="G35" s="415"/>
      <c r="H35" s="415"/>
      <c r="I35" s="190" t="s">
        <v>233</v>
      </c>
      <c r="J35" s="191" t="s">
        <v>55</v>
      </c>
      <c r="K35" s="191" t="s">
        <v>141</v>
      </c>
      <c r="L35" s="79" t="s">
        <v>57</v>
      </c>
      <c r="M35" s="199">
        <f>302.86*H34</f>
        <v>576.64544000000001</v>
      </c>
      <c r="N35" s="422"/>
      <c r="O35" s="411"/>
      <c r="P35" s="411"/>
      <c r="Q35" s="49" t="str">
        <f t="shared" ref="Q35:Q37" si="4">IF(M35&gt;O$34,"EXCESSIVAMENTE ELEVADO",IF(M35&lt;P$34,"INEXEQUÍVEL","VÁLIDO"))</f>
        <v>VÁLIDO</v>
      </c>
      <c r="R35" s="227">
        <f t="shared" ref="R35:R37" si="5">M35/N$34</f>
        <v>0.79771024201372265</v>
      </c>
      <c r="S35" s="228" t="s">
        <v>142</v>
      </c>
      <c r="T35" s="434"/>
      <c r="U35" s="434"/>
      <c r="W35" s="65" t="s">
        <v>61</v>
      </c>
      <c r="X35" s="65" t="s">
        <v>62</v>
      </c>
      <c r="Y35" s="66" t="s">
        <v>63</v>
      </c>
      <c r="Z35" s="65" t="s">
        <v>64</v>
      </c>
      <c r="AA35" s="67" t="s">
        <v>65</v>
      </c>
      <c r="AB35" s="68">
        <v>0.25</v>
      </c>
      <c r="AC35" s="181">
        <v>0.75</v>
      </c>
    </row>
    <row r="36" spans="1:29" ht="87.6" customHeight="1" x14ac:dyDescent="0.25">
      <c r="A36" s="418"/>
      <c r="B36" s="418"/>
      <c r="C36" s="419"/>
      <c r="D36" s="420"/>
      <c r="E36" s="421"/>
      <c r="F36" s="415"/>
      <c r="G36" s="415"/>
      <c r="H36" s="415"/>
      <c r="I36" s="190" t="s">
        <v>232</v>
      </c>
      <c r="J36" s="191" t="s">
        <v>55</v>
      </c>
      <c r="K36" s="191" t="s">
        <v>143</v>
      </c>
      <c r="L36" s="79" t="s">
        <v>57</v>
      </c>
      <c r="M36" s="199">
        <f>369.18*H34</f>
        <v>702.91872000000001</v>
      </c>
      <c r="N36" s="422"/>
      <c r="O36" s="411"/>
      <c r="P36" s="411"/>
      <c r="Q36" s="49" t="str">
        <f t="shared" si="4"/>
        <v>VÁLIDO</v>
      </c>
      <c r="R36" s="227">
        <f t="shared" si="5"/>
        <v>0.97239208593616233</v>
      </c>
      <c r="S36" s="228" t="s">
        <v>142</v>
      </c>
      <c r="T36" s="434"/>
      <c r="U36" s="434"/>
      <c r="W36" s="198">
        <f>AVERAGE(M34:M38)</f>
        <v>665.62697600000001</v>
      </c>
      <c r="X36" s="150">
        <f>_xlfn.STDEV.S(M34:M38)</f>
        <v>89.9711660079316</v>
      </c>
      <c r="Y36" s="183">
        <f>X36/W36</f>
        <v>0.13516754766851816</v>
      </c>
      <c r="Z36" s="184" t="str">
        <f>IF(Y36&gt;25,"MEDIANA;","MÉDIA")</f>
        <v>MÉDIA</v>
      </c>
      <c r="AA36" s="185">
        <f>MIN(M34:M39)</f>
        <v>565.48799999999994</v>
      </c>
      <c r="AB36" s="186" t="s">
        <v>68</v>
      </c>
      <c r="AC36" s="187" t="s">
        <v>69</v>
      </c>
    </row>
    <row r="37" spans="1:29" ht="50.45" customHeight="1" x14ac:dyDescent="0.25">
      <c r="A37" s="418"/>
      <c r="B37" s="418"/>
      <c r="C37" s="419"/>
      <c r="D37" s="420"/>
      <c r="E37" s="421"/>
      <c r="F37" s="415"/>
      <c r="G37" s="415"/>
      <c r="H37" s="415"/>
      <c r="I37" s="191" t="s">
        <v>144</v>
      </c>
      <c r="J37" s="191" t="s">
        <v>74</v>
      </c>
      <c r="K37" s="191" t="s">
        <v>145</v>
      </c>
      <c r="L37" s="79" t="s">
        <v>57</v>
      </c>
      <c r="M37" s="199">
        <v>714</v>
      </c>
      <c r="N37" s="422"/>
      <c r="O37" s="411"/>
      <c r="P37" s="411"/>
      <c r="Q37" s="49" t="str">
        <f t="shared" si="4"/>
        <v>VÁLIDO</v>
      </c>
      <c r="R37" s="227">
        <f t="shared" si="5"/>
        <v>0.98772152398846325</v>
      </c>
      <c r="S37" s="228" t="s">
        <v>142</v>
      </c>
      <c r="T37" s="434"/>
      <c r="U37" s="434"/>
      <c r="W37" s="196"/>
      <c r="X37" s="196"/>
      <c r="Y37" s="196"/>
      <c r="Z37" s="196"/>
      <c r="AA37" s="196"/>
      <c r="AB37" s="197"/>
      <c r="AC37" s="197"/>
    </row>
    <row r="38" spans="1:29" ht="60.75" customHeight="1" x14ac:dyDescent="0.25">
      <c r="A38" s="418"/>
      <c r="B38" s="418"/>
      <c r="C38" s="419"/>
      <c r="D38" s="420"/>
      <c r="E38" s="421"/>
      <c r="F38" s="415"/>
      <c r="G38" s="415"/>
      <c r="H38" s="415"/>
      <c r="I38" s="235" t="s">
        <v>147</v>
      </c>
      <c r="J38" s="191" t="s">
        <v>55</v>
      </c>
      <c r="K38" s="194" t="s">
        <v>148</v>
      </c>
      <c r="L38" s="108" t="s">
        <v>72</v>
      </c>
      <c r="M38" s="207">
        <f xml:space="preserve"> 403.93 *H34</f>
        <v>769.08271999999999</v>
      </c>
      <c r="N38" s="422"/>
      <c r="O38" s="411"/>
      <c r="P38" s="411"/>
      <c r="Q38" s="49" t="str">
        <f>IF(M38&gt;O$34,"EXCESSIVAMENTE ELEVADO",IF(M38&lt;P$34,"INEXEQUÍVEL","VÁLIDO"))</f>
        <v>VÁLIDO</v>
      </c>
      <c r="R38" s="227">
        <f>(M38-N34)/N$34</f>
        <v>6.3920947159093244E-2</v>
      </c>
      <c r="S38" s="229" t="s">
        <v>146</v>
      </c>
      <c r="T38" s="434"/>
      <c r="U38" s="434"/>
    </row>
    <row r="39" spans="1:29" ht="53.45" customHeight="1" x14ac:dyDescent="0.25">
      <c r="A39" s="418"/>
      <c r="B39" s="418"/>
      <c r="C39" s="419"/>
      <c r="D39" s="420"/>
      <c r="E39" s="421"/>
      <c r="F39" s="415"/>
      <c r="G39" s="415"/>
      <c r="H39" s="415"/>
      <c r="I39" s="193" t="s">
        <v>149</v>
      </c>
      <c r="J39" s="193" t="s">
        <v>74</v>
      </c>
      <c r="K39" s="194" t="s">
        <v>75</v>
      </c>
      <c r="L39" s="109" t="s">
        <v>72</v>
      </c>
      <c r="M39" s="199">
        <v>1009.12</v>
      </c>
      <c r="N39" s="422"/>
      <c r="O39" s="411"/>
      <c r="P39" s="411"/>
      <c r="Q39" s="49" t="str">
        <f>IF(M39&gt;O$34,"EXCESSIVAMENTE ELEVADO",IF(M39&lt;P$34,"INEXEQUÍVEL","VÁLIDO"))</f>
        <v>EXCESSIVAMENTE ELEVADO</v>
      </c>
      <c r="R39" s="230">
        <f>(M39-N34)/N34</f>
        <v>0.39597975390369478</v>
      </c>
      <c r="S39" s="231" t="s">
        <v>146</v>
      </c>
      <c r="T39" s="434"/>
      <c r="U39" s="434"/>
      <c r="V39" s="89"/>
    </row>
    <row r="40" spans="1:29" ht="61.15" hidden="1" customHeight="1" thickBot="1" x14ac:dyDescent="0.3">
      <c r="A40" s="418"/>
      <c r="B40" s="418"/>
      <c r="C40" s="419"/>
      <c r="D40" s="420"/>
      <c r="E40" s="421"/>
      <c r="F40" s="416"/>
      <c r="G40" s="416"/>
      <c r="H40" s="416"/>
      <c r="I40" s="213"/>
      <c r="J40" s="149"/>
      <c r="K40" s="193"/>
      <c r="L40" s="79"/>
      <c r="M40" s="199"/>
      <c r="N40" s="422"/>
      <c r="O40" s="411"/>
      <c r="P40" s="411"/>
      <c r="Q40" s="49" t="str">
        <f>IF(M40&gt;O$34,"EXCESSIVAMENTE ELEVADO",IF(M40&lt;P$34,"INEXEQUÍVEL","VÁLIDO"))</f>
        <v>INEXEQUÍVEL</v>
      </c>
      <c r="R40" s="138">
        <f>(M40-N34)/N34</f>
        <v>-1</v>
      </c>
      <c r="S40" s="49" t="s">
        <v>79</v>
      </c>
      <c r="T40" s="434"/>
      <c r="U40" s="434"/>
      <c r="V40" s="89"/>
      <c r="W40" s="116"/>
      <c r="X40" s="116"/>
      <c r="Y40" s="116"/>
      <c r="Z40" s="116"/>
      <c r="AA40" s="116"/>
    </row>
    <row r="41" spans="1:29" s="20" customFormat="1" ht="21.75" customHeight="1" x14ac:dyDescent="0.25">
      <c r="A41" s="417" t="s">
        <v>88</v>
      </c>
      <c r="B41" s="417"/>
      <c r="C41" s="417"/>
      <c r="D41" s="417"/>
      <c r="E41" s="417"/>
      <c r="F41" s="417"/>
      <c r="G41" s="417"/>
      <c r="H41" s="417"/>
      <c r="I41" s="417"/>
      <c r="J41" s="417"/>
      <c r="K41" s="417"/>
      <c r="L41" s="417"/>
      <c r="M41" s="417"/>
      <c r="N41" s="417"/>
      <c r="O41" s="417"/>
      <c r="P41" s="417"/>
      <c r="Q41" s="417"/>
      <c r="R41" s="417"/>
      <c r="S41" s="417"/>
      <c r="T41" s="417"/>
      <c r="U41" s="141"/>
      <c r="Y41" s="40"/>
    </row>
    <row r="42" spans="1:29" ht="58.9" customHeight="1" x14ac:dyDescent="0.25">
      <c r="A42" s="418">
        <v>29</v>
      </c>
      <c r="B42" s="418"/>
      <c r="C42" s="419" t="s">
        <v>152</v>
      </c>
      <c r="D42" s="420" t="s">
        <v>82</v>
      </c>
      <c r="E42" s="421">
        <v>6</v>
      </c>
      <c r="F42" s="414">
        <v>1.34</v>
      </c>
      <c r="G42" s="414">
        <v>0.8</v>
      </c>
      <c r="H42" s="414">
        <f>F42*G42</f>
        <v>1.0720000000000001</v>
      </c>
      <c r="I42" s="189" t="s">
        <v>231</v>
      </c>
      <c r="J42" s="191" t="s">
        <v>55</v>
      </c>
      <c r="K42" s="195" t="s">
        <v>139</v>
      </c>
      <c r="L42" s="191" t="s">
        <v>57</v>
      </c>
      <c r="M42" s="199">
        <f>297*H42</f>
        <v>318.38400000000001</v>
      </c>
      <c r="N42" s="422">
        <f>AVERAGE(M42:M48)</f>
        <v>406.99730666666665</v>
      </c>
      <c r="O42" s="411">
        <f>N42*1.25</f>
        <v>508.74663333333331</v>
      </c>
      <c r="P42" s="411">
        <f>N42*0.75</f>
        <v>305.24797999999998</v>
      </c>
      <c r="Q42" s="49" t="str">
        <f>IF(M42&gt;O$42,"EXCESSIVAMENTE ELEVADO",IF(M42&lt;P$42,"INEXEQUÍVEL","VÁLIDO"))</f>
        <v>VÁLIDO</v>
      </c>
      <c r="R42" s="227">
        <f>M42/N$42</f>
        <v>0.78227544699886309</v>
      </c>
      <c r="S42" s="228" t="s">
        <v>140</v>
      </c>
      <c r="T42" s="434">
        <f>TRUNC(AVERAGE(M42:M46),2)</f>
        <v>374.76</v>
      </c>
      <c r="U42" s="434">
        <f>T42*E42</f>
        <v>2248.56</v>
      </c>
      <c r="W42" s="412" t="s">
        <v>59</v>
      </c>
      <c r="X42" s="413"/>
      <c r="Y42" s="413"/>
      <c r="Z42" s="413"/>
      <c r="AA42" s="413"/>
      <c r="AB42" s="433" t="s">
        <v>60</v>
      </c>
      <c r="AC42" s="432"/>
    </row>
    <row r="43" spans="1:29" ht="58.9" customHeight="1" x14ac:dyDescent="0.25">
      <c r="A43" s="418"/>
      <c r="B43" s="418"/>
      <c r="C43" s="419"/>
      <c r="D43" s="420"/>
      <c r="E43" s="421"/>
      <c r="F43" s="415"/>
      <c r="G43" s="415"/>
      <c r="H43" s="415"/>
      <c r="I43" s="190" t="s">
        <v>233</v>
      </c>
      <c r="J43" s="191" t="s">
        <v>55</v>
      </c>
      <c r="K43" s="191" t="s">
        <v>141</v>
      </c>
      <c r="L43" s="191" t="s">
        <v>57</v>
      </c>
      <c r="M43" s="199">
        <f>302.86*H42</f>
        <v>324.66592000000003</v>
      </c>
      <c r="N43" s="422"/>
      <c r="O43" s="411"/>
      <c r="P43" s="411"/>
      <c r="Q43" s="49" t="str">
        <f>IF(M43&gt;O$42,"EXCESSIVAMENTE ELEVADO",IF(M43&lt;P$42,"INEXEQUÍVEL","VÁLIDO"))</f>
        <v>VÁLIDO</v>
      </c>
      <c r="R43" s="227">
        <f t="shared" ref="R43:R45" si="6">M43/N$42</f>
        <v>0.79771024201372287</v>
      </c>
      <c r="S43" s="228" t="s">
        <v>142</v>
      </c>
      <c r="T43" s="434"/>
      <c r="U43" s="434"/>
      <c r="W43" s="65" t="s">
        <v>61</v>
      </c>
      <c r="X43" s="65" t="s">
        <v>62</v>
      </c>
      <c r="Y43" s="66" t="s">
        <v>63</v>
      </c>
      <c r="Z43" s="65" t="s">
        <v>64</v>
      </c>
      <c r="AA43" s="180" t="s">
        <v>65</v>
      </c>
      <c r="AB43" s="202">
        <v>0.25</v>
      </c>
      <c r="AC43" s="203">
        <v>0.75</v>
      </c>
    </row>
    <row r="44" spans="1:29" ht="58.9" customHeight="1" x14ac:dyDescent="0.25">
      <c r="A44" s="418"/>
      <c r="B44" s="418"/>
      <c r="C44" s="419"/>
      <c r="D44" s="420"/>
      <c r="E44" s="421"/>
      <c r="F44" s="415"/>
      <c r="G44" s="415"/>
      <c r="H44" s="415"/>
      <c r="I44" s="190" t="s">
        <v>232</v>
      </c>
      <c r="J44" s="191" t="s">
        <v>55</v>
      </c>
      <c r="K44" s="191" t="s">
        <v>143</v>
      </c>
      <c r="L44" s="191" t="s">
        <v>57</v>
      </c>
      <c r="M44" s="199">
        <f>369.18*H42</f>
        <v>395.76096000000001</v>
      </c>
      <c r="N44" s="422"/>
      <c r="O44" s="411"/>
      <c r="P44" s="411"/>
      <c r="Q44" s="49" t="str">
        <f t="shared" ref="Q44:Q45" si="7">IF(M44&gt;O$42,"EXCESSIVAMENTE ELEVADO",IF(M44&lt;P$42,"INEXEQUÍVEL","VÁLIDO"))</f>
        <v>VÁLIDO</v>
      </c>
      <c r="R44" s="227">
        <f t="shared" si="6"/>
        <v>0.97239208593616255</v>
      </c>
      <c r="S44" s="228" t="s">
        <v>142</v>
      </c>
      <c r="T44" s="434"/>
      <c r="U44" s="434"/>
      <c r="W44" s="198">
        <f>AVERAGE(M42:M46)</f>
        <v>374.764768</v>
      </c>
      <c r="X44" s="150">
        <f>_xlfn.STDEV.S(M42:M46)</f>
        <v>50.656034643121622</v>
      </c>
      <c r="Y44" s="183">
        <f>X44/W44</f>
        <v>0.13516754766851943</v>
      </c>
      <c r="Z44" s="184" t="str">
        <f>IF(Y44&gt;25,"MEDIANA;","MÉDIA")</f>
        <v>MÉDIA</v>
      </c>
      <c r="AA44" s="204">
        <f>MIN(M42:M47)</f>
        <v>318.38400000000001</v>
      </c>
      <c r="AB44" s="205" t="s">
        <v>68</v>
      </c>
      <c r="AC44" s="206" t="s">
        <v>69</v>
      </c>
    </row>
    <row r="45" spans="1:29" ht="58.9" customHeight="1" x14ac:dyDescent="0.25">
      <c r="A45" s="418"/>
      <c r="B45" s="418"/>
      <c r="C45" s="419"/>
      <c r="D45" s="420"/>
      <c r="E45" s="421"/>
      <c r="F45" s="415"/>
      <c r="G45" s="415"/>
      <c r="H45" s="415"/>
      <c r="I45" s="191" t="s">
        <v>144</v>
      </c>
      <c r="J45" s="191" t="s">
        <v>74</v>
      </c>
      <c r="K45" s="191" t="s">
        <v>145</v>
      </c>
      <c r="L45" s="191" t="s">
        <v>57</v>
      </c>
      <c r="M45" s="199">
        <v>402</v>
      </c>
      <c r="N45" s="422"/>
      <c r="O45" s="411"/>
      <c r="P45" s="411"/>
      <c r="Q45" s="49" t="str">
        <f t="shared" si="7"/>
        <v>VÁLIDO</v>
      </c>
      <c r="R45" s="227">
        <f t="shared" si="6"/>
        <v>0.98772152398846347</v>
      </c>
      <c r="S45" s="228" t="s">
        <v>142</v>
      </c>
      <c r="T45" s="434"/>
      <c r="U45" s="434"/>
      <c r="W45" s="196"/>
      <c r="X45" s="196"/>
      <c r="Y45" s="196"/>
      <c r="Z45" s="196"/>
      <c r="AA45" s="196"/>
      <c r="AB45" s="197"/>
      <c r="AC45" s="197"/>
    </row>
    <row r="46" spans="1:29" ht="58.9" customHeight="1" x14ac:dyDescent="0.25">
      <c r="A46" s="418"/>
      <c r="B46" s="418"/>
      <c r="C46" s="419"/>
      <c r="D46" s="420"/>
      <c r="E46" s="421"/>
      <c r="F46" s="415"/>
      <c r="G46" s="415"/>
      <c r="H46" s="415"/>
      <c r="I46" s="235" t="s">
        <v>147</v>
      </c>
      <c r="J46" s="191" t="s">
        <v>55</v>
      </c>
      <c r="K46" s="194" t="s">
        <v>148</v>
      </c>
      <c r="L46" s="194" t="s">
        <v>72</v>
      </c>
      <c r="M46" s="207">
        <f xml:space="preserve"> 403.93 *H42</f>
        <v>433.01296000000002</v>
      </c>
      <c r="N46" s="422"/>
      <c r="O46" s="411"/>
      <c r="P46" s="411"/>
      <c r="Q46" s="49" t="str">
        <f>IF(M46&gt;O$42,"EXCESSIVAMENTE ELEVADO",IF(M46&lt;P$42,"INEXEQUÍVEL","VÁLIDO"))</f>
        <v>VÁLIDO</v>
      </c>
      <c r="R46" s="227">
        <f>(M46-N42)/N$42</f>
        <v>6.3920947159093508E-2</v>
      </c>
      <c r="S46" s="229" t="s">
        <v>146</v>
      </c>
      <c r="T46" s="434"/>
      <c r="U46" s="434"/>
    </row>
    <row r="47" spans="1:29" ht="58.9" customHeight="1" x14ac:dyDescent="0.25">
      <c r="A47" s="418"/>
      <c r="B47" s="418"/>
      <c r="C47" s="419"/>
      <c r="D47" s="420"/>
      <c r="E47" s="421"/>
      <c r="F47" s="415"/>
      <c r="G47" s="415"/>
      <c r="H47" s="415"/>
      <c r="I47" s="235" t="s">
        <v>149</v>
      </c>
      <c r="J47" s="193" t="s">
        <v>74</v>
      </c>
      <c r="K47" s="194" t="s">
        <v>75</v>
      </c>
      <c r="L47" s="193" t="s">
        <v>72</v>
      </c>
      <c r="M47" s="201">
        <v>568.16</v>
      </c>
      <c r="N47" s="422"/>
      <c r="O47" s="411"/>
      <c r="P47" s="411"/>
      <c r="Q47" s="49" t="str">
        <f t="shared" ref="Q47:Q48" si="8">IF(M47&gt;O$42,"EXCESSIVAMENTE ELEVADO",IF(M47&lt;P$42,"INEXEQUÍVEL","VÁLIDO"))</f>
        <v>EXCESSIVAMENTE ELEVADO</v>
      </c>
      <c r="R47" s="230">
        <f>(M47-N42)/N42</f>
        <v>0.39597975390369494</v>
      </c>
      <c r="S47" s="231" t="s">
        <v>146</v>
      </c>
      <c r="T47" s="434"/>
      <c r="U47" s="434"/>
    </row>
    <row r="48" spans="1:29" ht="58.9" hidden="1" customHeight="1" thickBot="1" x14ac:dyDescent="0.3">
      <c r="A48" s="418"/>
      <c r="B48" s="418"/>
      <c r="C48" s="419"/>
      <c r="D48" s="420"/>
      <c r="E48" s="421"/>
      <c r="F48" s="416"/>
      <c r="G48" s="416"/>
      <c r="H48" s="416"/>
      <c r="I48" s="235"/>
      <c r="J48" s="191"/>
      <c r="K48" s="191"/>
      <c r="L48" s="79"/>
      <c r="M48" s="208"/>
      <c r="N48" s="422"/>
      <c r="O48" s="411"/>
      <c r="P48" s="411"/>
      <c r="Q48" s="49" t="str">
        <f t="shared" si="8"/>
        <v>INEXEQUÍVEL</v>
      </c>
      <c r="R48" s="143"/>
      <c r="S48" s="140"/>
      <c r="T48" s="434"/>
      <c r="U48" s="434"/>
    </row>
    <row r="49" spans="1:29" ht="79.5" hidden="1" customHeight="1" thickBot="1" x14ac:dyDescent="0.3">
      <c r="A49" s="418"/>
      <c r="B49" s="418"/>
      <c r="C49" s="419"/>
      <c r="D49" s="420"/>
      <c r="E49" s="421"/>
      <c r="F49" s="137"/>
      <c r="G49" s="137"/>
      <c r="H49" s="137"/>
      <c r="I49" s="235"/>
      <c r="J49" s="149"/>
      <c r="K49" s="193"/>
      <c r="L49" s="79"/>
      <c r="M49" s="208"/>
      <c r="N49" s="422"/>
      <c r="O49" s="233"/>
      <c r="P49" s="233"/>
      <c r="Q49" s="49" t="str">
        <f>IF(M49&gt;O$42,"EXCESSIVAMENTE ELEVADO",IF(M49&lt;P$42,"INEXEQUÍVEL","VÁLIDO"))</f>
        <v>INEXEQUÍVEL</v>
      </c>
      <c r="R49" s="138">
        <f>(M49-N42)/N42</f>
        <v>-1</v>
      </c>
      <c r="S49" s="49" t="s">
        <v>79</v>
      </c>
      <c r="T49" s="234"/>
      <c r="U49" s="234"/>
    </row>
    <row r="50" spans="1:29" s="20" customFormat="1" ht="21.75" customHeight="1" x14ac:dyDescent="0.25">
      <c r="A50" s="448"/>
      <c r="B50" s="448"/>
      <c r="C50" s="448"/>
      <c r="D50" s="448"/>
      <c r="E50" s="448"/>
      <c r="F50" s="448"/>
      <c r="G50" s="448"/>
      <c r="H50" s="448"/>
      <c r="I50" s="448"/>
      <c r="J50" s="448"/>
      <c r="K50" s="448"/>
      <c r="L50" s="448"/>
      <c r="M50" s="448"/>
      <c r="N50" s="448"/>
      <c r="O50" s="448"/>
      <c r="P50" s="448"/>
      <c r="Q50" s="448"/>
      <c r="R50" s="448"/>
      <c r="S50" s="448"/>
      <c r="T50" s="448"/>
      <c r="U50" s="448"/>
      <c r="Y50" s="40"/>
    </row>
    <row r="51" spans="1:29" ht="54" customHeight="1" x14ac:dyDescent="0.25">
      <c r="A51" s="418">
        <v>30</v>
      </c>
      <c r="B51" s="418"/>
      <c r="C51" s="419" t="s">
        <v>153</v>
      </c>
      <c r="D51" s="420" t="s">
        <v>82</v>
      </c>
      <c r="E51" s="421">
        <v>4</v>
      </c>
      <c r="F51" s="414">
        <v>1.02</v>
      </c>
      <c r="G51" s="414">
        <v>1.22</v>
      </c>
      <c r="H51" s="414">
        <f>F51*G51</f>
        <v>1.2444</v>
      </c>
      <c r="I51" s="189" t="s">
        <v>231</v>
      </c>
      <c r="J51" s="191" t="s">
        <v>55</v>
      </c>
      <c r="K51" s="195" t="s">
        <v>139</v>
      </c>
      <c r="L51" s="191" t="s">
        <v>57</v>
      </c>
      <c r="M51" s="199">
        <f>297*H51</f>
        <v>369.58679999999998</v>
      </c>
      <c r="N51" s="422">
        <f>AVERAGE(M51:M56)</f>
        <v>491.84897799999999</v>
      </c>
      <c r="O51" s="411">
        <f>N51*1.25</f>
        <v>614.81122249999999</v>
      </c>
      <c r="P51" s="411">
        <f>N51*0.75</f>
        <v>368.88673349999999</v>
      </c>
      <c r="Q51" s="49" t="str">
        <f>IF(M51&gt;O$51,"EXCESSIVAMENTE ELEVADO",IF(M51&lt;P$51,"INEXEQUÍVEL","VÁLIDO"))</f>
        <v>VÁLIDO</v>
      </c>
      <c r="R51" s="227">
        <f>M51/N$51</f>
        <v>0.75142333629084002</v>
      </c>
      <c r="S51" s="228" t="s">
        <v>140</v>
      </c>
      <c r="T51" s="434">
        <f>TRUNC(AVERAGE(M51:M55),2)</f>
        <v>435.03</v>
      </c>
      <c r="U51" s="434">
        <f>T51*E51</f>
        <v>1740.12</v>
      </c>
      <c r="W51" s="412" t="s">
        <v>59</v>
      </c>
      <c r="X51" s="413"/>
      <c r="Y51" s="413"/>
      <c r="Z51" s="413"/>
      <c r="AA51" s="413"/>
      <c r="AB51" s="433" t="s">
        <v>60</v>
      </c>
      <c r="AC51" s="432"/>
    </row>
    <row r="52" spans="1:29" ht="54" customHeight="1" x14ac:dyDescent="0.25">
      <c r="A52" s="418"/>
      <c r="B52" s="418"/>
      <c r="C52" s="419"/>
      <c r="D52" s="420"/>
      <c r="E52" s="421"/>
      <c r="F52" s="415"/>
      <c r="G52" s="415"/>
      <c r="H52" s="415"/>
      <c r="I52" s="190" t="s">
        <v>233</v>
      </c>
      <c r="J52" s="191" t="s">
        <v>55</v>
      </c>
      <c r="K52" s="191" t="s">
        <v>141</v>
      </c>
      <c r="L52" s="191" t="s">
        <v>57</v>
      </c>
      <c r="M52" s="199">
        <f>302.86*H51</f>
        <v>376.878984</v>
      </c>
      <c r="N52" s="422"/>
      <c r="O52" s="411"/>
      <c r="P52" s="411"/>
      <c r="Q52" s="49" t="str">
        <f t="shared" ref="Q52:Q54" si="9">IF(M52&gt;O$51,"EXCESSIVAMENTE ELEVADO",IF(M52&lt;P$51,"INEXEQUÍVEL","VÁLIDO"))</f>
        <v>VÁLIDO</v>
      </c>
      <c r="R52" s="227">
        <f t="shared" ref="R52:R54" si="10">M52/N$51</f>
        <v>0.76624939942438997</v>
      </c>
      <c r="S52" s="228" t="s">
        <v>142</v>
      </c>
      <c r="T52" s="434"/>
      <c r="U52" s="434"/>
      <c r="W52" s="65" t="s">
        <v>61</v>
      </c>
      <c r="X52" s="65" t="s">
        <v>62</v>
      </c>
      <c r="Y52" s="66" t="s">
        <v>63</v>
      </c>
      <c r="Z52" s="65" t="s">
        <v>64</v>
      </c>
      <c r="AA52" s="180" t="s">
        <v>65</v>
      </c>
      <c r="AB52" s="220">
        <v>0.25</v>
      </c>
      <c r="AC52" s="181">
        <v>0.75</v>
      </c>
    </row>
    <row r="53" spans="1:29" ht="54" customHeight="1" x14ac:dyDescent="0.25">
      <c r="A53" s="418"/>
      <c r="B53" s="418"/>
      <c r="C53" s="419"/>
      <c r="D53" s="420"/>
      <c r="E53" s="421"/>
      <c r="F53" s="415"/>
      <c r="G53" s="415"/>
      <c r="H53" s="415"/>
      <c r="I53" s="190" t="s">
        <v>232</v>
      </c>
      <c r="J53" s="191" t="s">
        <v>55</v>
      </c>
      <c r="K53" s="191" t="s">
        <v>143</v>
      </c>
      <c r="L53" s="191" t="s">
        <v>57</v>
      </c>
      <c r="M53" s="199">
        <f>369.18*H51</f>
        <v>459.40759199999997</v>
      </c>
      <c r="N53" s="422"/>
      <c r="O53" s="411"/>
      <c r="P53" s="411"/>
      <c r="Q53" s="49" t="str">
        <f t="shared" si="9"/>
        <v>VÁLIDO</v>
      </c>
      <c r="R53" s="227">
        <f t="shared" si="10"/>
        <v>0.93404197741364414</v>
      </c>
      <c r="S53" s="228" t="s">
        <v>142</v>
      </c>
      <c r="T53" s="434"/>
      <c r="U53" s="434"/>
      <c r="W53" s="198">
        <f>AVERAGE(M51:M55)</f>
        <v>435.03477359999999</v>
      </c>
      <c r="X53" s="150">
        <f>_xlfn.STDEV.S(M51:M55)</f>
        <v>58.802583498041734</v>
      </c>
      <c r="Y53" s="183">
        <f>X53/W53</f>
        <v>0.13516754766851985</v>
      </c>
      <c r="Z53" s="184" t="str">
        <f>IF(Y53&gt;25,"MEDIANA;","MÉDIA")</f>
        <v>MÉDIA</v>
      </c>
      <c r="AA53" s="204">
        <f>MIN(M51:M56)</f>
        <v>369.58679999999998</v>
      </c>
      <c r="AB53" s="221" t="s">
        <v>68</v>
      </c>
      <c r="AC53" s="187" t="s">
        <v>69</v>
      </c>
    </row>
    <row r="54" spans="1:29" ht="54" customHeight="1" x14ac:dyDescent="0.25">
      <c r="A54" s="418"/>
      <c r="B54" s="418"/>
      <c r="C54" s="419"/>
      <c r="D54" s="420"/>
      <c r="E54" s="421"/>
      <c r="F54" s="415"/>
      <c r="G54" s="415"/>
      <c r="H54" s="415"/>
      <c r="I54" s="191" t="s">
        <v>144</v>
      </c>
      <c r="J54" s="191" t="s">
        <v>74</v>
      </c>
      <c r="K54" s="191" t="s">
        <v>145</v>
      </c>
      <c r="L54" s="191" t="s">
        <v>57</v>
      </c>
      <c r="M54" s="208">
        <v>466.65</v>
      </c>
      <c r="N54" s="422"/>
      <c r="O54" s="411"/>
      <c r="P54" s="411"/>
      <c r="Q54" s="49" t="str">
        <f t="shared" si="9"/>
        <v>VÁLIDO</v>
      </c>
      <c r="R54" s="227">
        <f t="shared" si="10"/>
        <v>0.94876683875106071</v>
      </c>
      <c r="S54" s="228" t="s">
        <v>142</v>
      </c>
      <c r="T54" s="434"/>
      <c r="U54" s="434"/>
      <c r="W54" s="196"/>
      <c r="X54" s="196"/>
      <c r="Y54" s="196"/>
      <c r="Z54" s="196"/>
      <c r="AA54" s="196"/>
      <c r="AB54" s="197"/>
      <c r="AC54" s="197"/>
    </row>
    <row r="55" spans="1:29" ht="77.25" customHeight="1" x14ac:dyDescent="0.25">
      <c r="A55" s="418"/>
      <c r="B55" s="418"/>
      <c r="C55" s="419"/>
      <c r="D55" s="420"/>
      <c r="E55" s="421"/>
      <c r="F55" s="415"/>
      <c r="G55" s="415"/>
      <c r="H55" s="415"/>
      <c r="I55" s="235" t="s">
        <v>147</v>
      </c>
      <c r="J55" s="191" t="s">
        <v>55</v>
      </c>
      <c r="K55" s="194" t="s">
        <v>148</v>
      </c>
      <c r="L55" s="108" t="s">
        <v>72</v>
      </c>
      <c r="M55" s="207">
        <f xml:space="preserve"> 403.93 *H51</f>
        <v>502.65049199999999</v>
      </c>
      <c r="N55" s="422"/>
      <c r="O55" s="411"/>
      <c r="P55" s="411"/>
      <c r="Q55" s="49" t="str">
        <f t="shared" ref="Q55:Q57" si="11">IF(M55&gt;O$51,"EXCESSIVAMENTE ELEVADO",IF(M55&lt;P$51,"INEXEQUÍVEL","VÁLIDO"))</f>
        <v>VÁLIDO</v>
      </c>
      <c r="R55" s="227">
        <f>(M55-N51)/N$51</f>
        <v>2.1961037804575853E-2</v>
      </c>
      <c r="S55" s="229" t="s">
        <v>146</v>
      </c>
      <c r="T55" s="434"/>
      <c r="U55" s="434"/>
    </row>
    <row r="56" spans="1:29" ht="60" customHeight="1" x14ac:dyDescent="0.25">
      <c r="A56" s="418"/>
      <c r="B56" s="418"/>
      <c r="C56" s="419"/>
      <c r="D56" s="420"/>
      <c r="E56" s="421"/>
      <c r="F56" s="415"/>
      <c r="G56" s="415"/>
      <c r="H56" s="415"/>
      <c r="I56" s="193" t="s">
        <v>149</v>
      </c>
      <c r="J56" s="193" t="s">
        <v>74</v>
      </c>
      <c r="K56" s="194" t="s">
        <v>75</v>
      </c>
      <c r="L56" s="109" t="s">
        <v>72</v>
      </c>
      <c r="M56" s="208">
        <v>775.92</v>
      </c>
      <c r="N56" s="422"/>
      <c r="O56" s="411"/>
      <c r="P56" s="411"/>
      <c r="Q56" s="49" t="str">
        <f>IF(M56&gt;O$51,"EXCESSIVAMENTE ELEVADO",IF(M56&lt;P$51,"INEXEQUÍVEL","VÁLIDO"))</f>
        <v>EXCESSIVAMENTE ELEVADO</v>
      </c>
      <c r="R56" s="230">
        <f>(M56-N51)/N51</f>
        <v>0.57755741031548913</v>
      </c>
      <c r="S56" s="231" t="s">
        <v>146</v>
      </c>
      <c r="T56" s="434"/>
      <c r="U56" s="434"/>
    </row>
    <row r="57" spans="1:29" ht="60" hidden="1" customHeight="1" thickBot="1" x14ac:dyDescent="0.3">
      <c r="A57" s="418"/>
      <c r="B57" s="418"/>
      <c r="C57" s="419"/>
      <c r="D57" s="420"/>
      <c r="E57" s="421"/>
      <c r="F57" s="416"/>
      <c r="G57" s="416"/>
      <c r="H57" s="416"/>
      <c r="I57" s="213"/>
      <c r="J57" s="149"/>
      <c r="K57" s="193"/>
      <c r="L57" s="79"/>
      <c r="M57" s="208"/>
      <c r="N57" s="422"/>
      <c r="O57" s="411"/>
      <c r="P57" s="411"/>
      <c r="Q57" s="49" t="str">
        <f t="shared" si="11"/>
        <v>INEXEQUÍVEL</v>
      </c>
      <c r="R57" s="143"/>
      <c r="S57" s="140"/>
      <c r="T57" s="434"/>
      <c r="U57" s="434"/>
      <c r="AB57" s="70" t="s">
        <v>68</v>
      </c>
      <c r="AC57" s="71" t="s">
        <v>69</v>
      </c>
    </row>
    <row r="58" spans="1:29" ht="60" hidden="1" customHeight="1" x14ac:dyDescent="0.25">
      <c r="A58" s="418"/>
      <c r="B58" s="418"/>
      <c r="C58" s="419"/>
      <c r="D58" s="420"/>
      <c r="E58" s="421"/>
      <c r="F58" s="144"/>
      <c r="G58" s="144"/>
      <c r="H58" s="144"/>
      <c r="I58" s="214"/>
      <c r="J58" s="219"/>
      <c r="K58" s="191"/>
      <c r="L58" s="79"/>
      <c r="M58" s="208"/>
      <c r="N58" s="422"/>
      <c r="O58" s="233"/>
      <c r="P58" s="233"/>
      <c r="Q58" s="49" t="str">
        <f>IF(M58&gt;O$51,"EXCESSIVAMENTE ELEVADO",IF(M58&lt;P$51,"INEXEQUÍVEL","VÁLIDO"))</f>
        <v>INEXEQUÍVEL</v>
      </c>
      <c r="R58" s="143"/>
      <c r="S58" s="140"/>
      <c r="T58" s="234"/>
      <c r="U58" s="234"/>
      <c r="W58" s="57">
        <f>AVERAGE(M51:M58)</f>
        <v>491.84897799999999</v>
      </c>
      <c r="X58" s="58">
        <f>_xlfn.STDEV.S(M51:M58)</f>
        <v>148.77270579802325</v>
      </c>
      <c r="Y58" s="59">
        <f>X58/W58</f>
        <v>0.30247639509789376</v>
      </c>
      <c r="Z58" s="60" t="str">
        <f>IF(Y58&gt;25,"MEDIANA;","MÉDIA")</f>
        <v>MÉDIA</v>
      </c>
      <c r="AA58" s="61">
        <f>MIN(M51:M58)</f>
        <v>369.58679999999998</v>
      </c>
      <c r="AB58" s="70" t="s">
        <v>68</v>
      </c>
      <c r="AC58" s="71" t="s">
        <v>69</v>
      </c>
    </row>
    <row r="59" spans="1:29" s="20" customFormat="1" ht="21.75" customHeight="1" x14ac:dyDescent="0.25">
      <c r="A59" s="417" t="s">
        <v>154</v>
      </c>
      <c r="B59" s="417"/>
      <c r="C59" s="417"/>
      <c r="D59" s="417"/>
      <c r="E59" s="417"/>
      <c r="F59" s="417"/>
      <c r="G59" s="417"/>
      <c r="H59" s="417"/>
      <c r="I59" s="417"/>
      <c r="J59" s="417"/>
      <c r="K59" s="417"/>
      <c r="L59" s="417"/>
      <c r="M59" s="417"/>
      <c r="N59" s="417"/>
      <c r="O59" s="417"/>
      <c r="P59" s="417"/>
      <c r="Q59" s="417"/>
      <c r="R59" s="417"/>
      <c r="S59" s="417"/>
      <c r="T59" s="417"/>
      <c r="U59" s="141">
        <f>SUM(U18,U27,U34,U42,U51,)</f>
        <v>14457.32</v>
      </c>
      <c r="Y59" s="40"/>
    </row>
    <row r="60" spans="1:29" x14ac:dyDescent="0.25">
      <c r="AA60" s="22"/>
    </row>
    <row r="63" spans="1:29" ht="255.75" customHeight="1" x14ac:dyDescent="0.25">
      <c r="A63" s="343" t="s">
        <v>115</v>
      </c>
      <c r="B63" s="344"/>
      <c r="C63" s="344"/>
      <c r="D63" s="344"/>
      <c r="E63" s="344"/>
      <c r="F63" s="344"/>
      <c r="G63" s="344"/>
      <c r="H63" s="344"/>
      <c r="I63" s="344"/>
      <c r="J63" s="344"/>
      <c r="K63" s="344"/>
      <c r="L63" s="344"/>
      <c r="M63" s="344"/>
      <c r="N63" s="344"/>
      <c r="O63" s="344"/>
      <c r="P63" s="344"/>
      <c r="Q63" s="344"/>
      <c r="R63" s="344"/>
      <c r="S63" s="344"/>
      <c r="T63" s="344"/>
      <c r="U63" s="344"/>
    </row>
    <row r="64" spans="1:29" x14ac:dyDescent="0.25">
      <c r="E64"/>
      <c r="F64"/>
      <c r="G64"/>
      <c r="H64"/>
      <c r="I64"/>
      <c r="J64"/>
      <c r="K64"/>
    </row>
    <row r="65" spans="3:12" x14ac:dyDescent="0.25">
      <c r="E65"/>
      <c r="F65"/>
      <c r="G65"/>
      <c r="H65"/>
      <c r="I65"/>
      <c r="J65"/>
      <c r="K65"/>
    </row>
    <row r="66" spans="3:12" x14ac:dyDescent="0.25">
      <c r="C66" s="174" t="s">
        <v>155</v>
      </c>
    </row>
    <row r="67" spans="3:12" x14ac:dyDescent="0.25">
      <c r="C67" s="174"/>
    </row>
    <row r="68" spans="3:12" x14ac:dyDescent="0.25">
      <c r="C68" s="165" t="s">
        <v>156</v>
      </c>
      <c r="D68" s="153"/>
      <c r="E68" s="160"/>
      <c r="F68" s="160"/>
      <c r="G68" s="160"/>
      <c r="H68" s="160"/>
      <c r="I68" s="215"/>
      <c r="J68" s="215"/>
      <c r="K68" s="215"/>
      <c r="L68" s="166"/>
    </row>
    <row r="69" spans="3:12" x14ac:dyDescent="0.25">
      <c r="C69" s="161"/>
      <c r="L69" s="167"/>
    </row>
    <row r="70" spans="3:12" x14ac:dyDescent="0.25">
      <c r="C70" s="161" t="s">
        <v>157</v>
      </c>
      <c r="L70" s="167"/>
    </row>
    <row r="71" spans="3:12" x14ac:dyDescent="0.25">
      <c r="C71" s="161" t="s">
        <v>158</v>
      </c>
      <c r="L71" s="167"/>
    </row>
    <row r="72" spans="3:12" x14ac:dyDescent="0.25">
      <c r="C72" s="161"/>
      <c r="L72" s="167"/>
    </row>
    <row r="73" spans="3:12" x14ac:dyDescent="0.25">
      <c r="C73" s="161" t="s">
        <v>159</v>
      </c>
      <c r="L73" s="167"/>
    </row>
    <row r="74" spans="3:12" x14ac:dyDescent="0.25">
      <c r="C74" s="161"/>
      <c r="L74" s="167"/>
    </row>
    <row r="75" spans="3:12" x14ac:dyDescent="0.25">
      <c r="C75" s="161" t="s">
        <v>120</v>
      </c>
      <c r="L75" s="167"/>
    </row>
    <row r="76" spans="3:12" x14ac:dyDescent="0.25">
      <c r="C76" s="161" t="s">
        <v>160</v>
      </c>
      <c r="L76" s="167"/>
    </row>
    <row r="77" spans="3:12" x14ac:dyDescent="0.25">
      <c r="C77" s="161"/>
      <c r="L77" s="167"/>
    </row>
    <row r="78" spans="3:12" x14ac:dyDescent="0.25">
      <c r="C78" s="169" t="s">
        <v>161</v>
      </c>
      <c r="L78" s="167"/>
    </row>
    <row r="79" spans="3:12" x14ac:dyDescent="0.25">
      <c r="C79" s="169"/>
      <c r="L79" s="167"/>
    </row>
    <row r="80" spans="3:12" x14ac:dyDescent="0.25">
      <c r="C80" s="170" t="s">
        <v>162</v>
      </c>
      <c r="D80" s="163"/>
      <c r="E80" s="164"/>
      <c r="F80" s="164"/>
      <c r="G80" s="164"/>
      <c r="H80" s="164"/>
      <c r="I80" s="216"/>
      <c r="J80" s="216"/>
      <c r="K80" s="216"/>
      <c r="L80" s="168"/>
    </row>
    <row r="85" spans="3:12" ht="22.15" customHeight="1" x14ac:dyDescent="0.25">
      <c r="C85" s="165" t="s">
        <v>229</v>
      </c>
      <c r="D85" s="153"/>
      <c r="E85" s="160"/>
      <c r="F85" s="160"/>
      <c r="G85" s="160"/>
      <c r="H85" s="160"/>
      <c r="I85" s="215"/>
      <c r="J85" s="215"/>
      <c r="K85" s="215"/>
      <c r="L85" s="166"/>
    </row>
    <row r="86" spans="3:12" ht="22.15" customHeight="1" x14ac:dyDescent="0.25">
      <c r="C86" s="161" t="s">
        <v>163</v>
      </c>
      <c r="L86" s="167"/>
    </row>
    <row r="87" spans="3:12" ht="22.15" customHeight="1" x14ac:dyDescent="0.25">
      <c r="C87" s="161" t="s">
        <v>164</v>
      </c>
      <c r="L87" s="167"/>
    </row>
    <row r="88" spans="3:12" ht="22.15" customHeight="1" x14ac:dyDescent="0.25">
      <c r="C88" s="173" t="s">
        <v>124</v>
      </c>
      <c r="D88" s="174"/>
      <c r="E88" s="175"/>
      <c r="F88" s="175">
        <f>320.76/1.08</f>
        <v>297</v>
      </c>
      <c r="L88" s="167"/>
    </row>
    <row r="89" spans="3:12" ht="22.15" customHeight="1" x14ac:dyDescent="0.25">
      <c r="C89" s="162"/>
      <c r="D89" s="163"/>
      <c r="E89" s="164"/>
      <c r="F89" s="164"/>
      <c r="G89" s="164"/>
      <c r="H89" s="164"/>
      <c r="I89" s="216"/>
      <c r="J89" s="216"/>
      <c r="K89" s="216"/>
      <c r="L89" s="168"/>
    </row>
    <row r="92" spans="3:12" ht="40.9" customHeight="1" x14ac:dyDescent="0.25">
      <c r="C92" s="165" t="s">
        <v>230</v>
      </c>
      <c r="D92" s="153"/>
      <c r="E92" s="160"/>
      <c r="F92" s="160"/>
      <c r="G92" s="160"/>
      <c r="H92" s="160"/>
      <c r="I92" s="215"/>
      <c r="J92" s="215"/>
      <c r="K92" s="215"/>
      <c r="L92" s="166"/>
    </row>
    <row r="93" spans="3:12" ht="23.45" customHeight="1" x14ac:dyDescent="0.25">
      <c r="C93" s="161" t="s">
        <v>165</v>
      </c>
      <c r="L93" s="167"/>
    </row>
    <row r="94" spans="3:12" ht="63.6" customHeight="1" x14ac:dyDescent="0.25">
      <c r="C94" s="236" t="s">
        <v>166</v>
      </c>
      <c r="D94" s="447" t="s">
        <v>167</v>
      </c>
      <c r="E94" s="447"/>
      <c r="F94" s="447"/>
      <c r="G94" s="179">
        <v>738.36</v>
      </c>
      <c r="L94" s="167"/>
    </row>
    <row r="95" spans="3:12" ht="23.45" customHeight="1" x14ac:dyDescent="0.25">
      <c r="C95" s="176" t="s">
        <v>168</v>
      </c>
      <c r="D95" s="177"/>
      <c r="E95" s="164"/>
      <c r="F95" s="164"/>
      <c r="G95" s="164">
        <f>G94/2</f>
        <v>369.18</v>
      </c>
      <c r="H95" s="164"/>
      <c r="I95" s="216"/>
      <c r="J95" s="216"/>
      <c r="K95" s="216"/>
      <c r="L95" s="168"/>
    </row>
  </sheetData>
  <mergeCells count="104">
    <mergeCell ref="AF2:AN2"/>
    <mergeCell ref="AG12:AN12"/>
    <mergeCell ref="AG14:AN14"/>
    <mergeCell ref="AF15:AO16"/>
    <mergeCell ref="D94:F94"/>
    <mergeCell ref="AB34:AC34"/>
    <mergeCell ref="T42:T48"/>
    <mergeCell ref="U42:U48"/>
    <mergeCell ref="O42:O48"/>
    <mergeCell ref="P42:P48"/>
    <mergeCell ref="O51:O57"/>
    <mergeCell ref="P51:P57"/>
    <mergeCell ref="T51:T57"/>
    <mergeCell ref="U51:U57"/>
    <mergeCell ref="AB42:AC42"/>
    <mergeCell ref="A50:U50"/>
    <mergeCell ref="A51:A58"/>
    <mergeCell ref="B51:B58"/>
    <mergeCell ref="C51:C58"/>
    <mergeCell ref="D51:D58"/>
    <mergeCell ref="E51:E58"/>
    <mergeCell ref="N51:N58"/>
    <mergeCell ref="F42:F48"/>
    <mergeCell ref="G42:G48"/>
    <mergeCell ref="AB51:AC51"/>
    <mergeCell ref="L14:L15"/>
    <mergeCell ref="M14:M15"/>
    <mergeCell ref="A59:T59"/>
    <mergeCell ref="W42:AA42"/>
    <mergeCell ref="G16:G21"/>
    <mergeCell ref="W34:AA34"/>
    <mergeCell ref="A33:T33"/>
    <mergeCell ref="A34:A40"/>
    <mergeCell ref="B34:B40"/>
    <mergeCell ref="C34:C40"/>
    <mergeCell ref="D34:D40"/>
    <mergeCell ref="E34:E40"/>
    <mergeCell ref="A24:T24"/>
    <mergeCell ref="N34:N40"/>
    <mergeCell ref="O34:O40"/>
    <mergeCell ref="P34:P40"/>
    <mergeCell ref="T34:T40"/>
    <mergeCell ref="U34:U40"/>
    <mergeCell ref="F25:F31"/>
    <mergeCell ref="W16:AA16"/>
    <mergeCell ref="AB16:AC16"/>
    <mergeCell ref="Q14:Q15"/>
    <mergeCell ref="AE24:AN24"/>
    <mergeCell ref="A25:A32"/>
    <mergeCell ref="B25:B32"/>
    <mergeCell ref="C25:C32"/>
    <mergeCell ref="D25:D32"/>
    <mergeCell ref="E25:E32"/>
    <mergeCell ref="N25:N32"/>
    <mergeCell ref="O25:O32"/>
    <mergeCell ref="P25:P32"/>
    <mergeCell ref="W25:AA25"/>
    <mergeCell ref="AB25:AC25"/>
    <mergeCell ref="A63:U63"/>
    <mergeCell ref="A7:T7"/>
    <mergeCell ref="A11:U11"/>
    <mergeCell ref="A14:A15"/>
    <mergeCell ref="B14:B15"/>
    <mergeCell ref="C14:C15"/>
    <mergeCell ref="D14:D15"/>
    <mergeCell ref="E14:E15"/>
    <mergeCell ref="I14:I15"/>
    <mergeCell ref="J14:J15"/>
    <mergeCell ref="A16:A23"/>
    <mergeCell ref="B16:B23"/>
    <mergeCell ref="C16:C23"/>
    <mergeCell ref="D16:D23"/>
    <mergeCell ref="E16:E23"/>
    <mergeCell ref="N16:N23"/>
    <mergeCell ref="O16:O23"/>
    <mergeCell ref="K14:K15"/>
    <mergeCell ref="G25:G31"/>
    <mergeCell ref="H25:H31"/>
    <mergeCell ref="F34:F40"/>
    <mergeCell ref="G34:G40"/>
    <mergeCell ref="H42:H48"/>
    <mergeCell ref="F51:F57"/>
    <mergeCell ref="R14:S15"/>
    <mergeCell ref="N14:N15"/>
    <mergeCell ref="O14:O15"/>
    <mergeCell ref="H16:H21"/>
    <mergeCell ref="P16:P23"/>
    <mergeCell ref="W51:AA51"/>
    <mergeCell ref="T14:U14"/>
    <mergeCell ref="P14:P15"/>
    <mergeCell ref="H34:H40"/>
    <mergeCell ref="A41:T41"/>
    <mergeCell ref="A42:A49"/>
    <mergeCell ref="B42:B49"/>
    <mergeCell ref="C42:C49"/>
    <mergeCell ref="D42:D49"/>
    <mergeCell ref="E42:E49"/>
    <mergeCell ref="N42:N49"/>
    <mergeCell ref="F14:F15"/>
    <mergeCell ref="G14:G15"/>
    <mergeCell ref="H14:H15"/>
    <mergeCell ref="F16:F21"/>
    <mergeCell ref="G51:G57"/>
    <mergeCell ref="H51:H57"/>
  </mergeCells>
  <phoneticPr fontId="52" type="noConversion"/>
  <conditionalFormatting sqref="Q16:Q20 Q22:Q23">
    <cfRule type="aboveAverage" dxfId="929" priority="8776" aboveAverage="0"/>
  </conditionalFormatting>
  <conditionalFormatting sqref="Q31:Q32">
    <cfRule type="containsText" dxfId="928" priority="776" operator="containsText" text="Válido">
      <formula>NOT(ISERROR(SEARCH("Válido",Q31)))</formula>
    </cfRule>
    <cfRule type="containsText" dxfId="927" priority="777" operator="containsText" text="Inexequível">
      <formula>NOT(ISERROR(SEARCH("Inexequível",Q31)))</formula>
    </cfRule>
    <cfRule type="aboveAverage" dxfId="926" priority="778" aboveAverage="0"/>
  </conditionalFormatting>
  <conditionalFormatting sqref="Q34:Q40">
    <cfRule type="containsText" priority="8637" operator="containsText" text="Excessivamente elevado">
      <formula>NOT(ISERROR(SEARCH("Excessivamente elevado",Q34)))</formula>
    </cfRule>
    <cfRule type="containsText" dxfId="925" priority="8638" operator="containsText" text="Válido">
      <formula>NOT(ISERROR(SEARCH("Válido",Q34)))</formula>
    </cfRule>
    <cfRule type="containsText" dxfId="924" priority="8639" operator="containsText" text="Inexequível">
      <formula>NOT(ISERROR(SEARCH("Inexequível",Q34)))</formula>
    </cfRule>
    <cfRule type="aboveAverage" dxfId="923" priority="8640" aboveAverage="0"/>
  </conditionalFormatting>
  <conditionalFormatting sqref="Q39:Q40 Q16:Q20 Q42:Q49 Q22:R23">
    <cfRule type="cellIs" dxfId="922" priority="728" operator="greaterThan">
      <formula>"J&amp;25"</formula>
    </cfRule>
  </conditionalFormatting>
  <conditionalFormatting sqref="Q34:Q40">
    <cfRule type="cellIs" dxfId="921" priority="719" operator="greaterThan">
      <formula>"J$25"</formula>
    </cfRule>
  </conditionalFormatting>
  <conditionalFormatting sqref="Q39:Q40 R31:S31 Q12:S13 Q64:S1048576 Q14:Q20 Q31:Q32 Q42:Q49 Q22:R23 Q25:Q29 Q59:S62">
    <cfRule type="containsText" dxfId="920" priority="726" operator="containsText" text="Excessivamente elevado">
      <formula>NOT(ISERROR(SEARCH("Excessivamente elevado",Q12)))</formula>
    </cfRule>
  </conditionalFormatting>
  <conditionalFormatting sqref="Q39:Q40">
    <cfRule type="containsText" dxfId="919" priority="715" operator="containsText" text="Excessivamente elevado">
      <formula>NOT(ISERROR(SEARCH("Excessivamente elevado",Q39)))</formula>
    </cfRule>
    <cfRule type="cellIs" dxfId="918" priority="716" operator="lessThan">
      <formula>"K$25"</formula>
    </cfRule>
    <cfRule type="cellIs" dxfId="917" priority="717" operator="greaterThan">
      <formula>"J&amp;25"</formula>
    </cfRule>
  </conditionalFormatting>
  <conditionalFormatting sqref="Q42:Q49">
    <cfRule type="containsText" priority="8641" operator="containsText" text="Excessivamente elevado">
      <formula>NOT(ISERROR(SEARCH("Excessivamente elevado",Q42)))</formula>
    </cfRule>
    <cfRule type="containsText" dxfId="916" priority="8642" operator="containsText" text="Válido">
      <formula>NOT(ISERROR(SEARCH("Válido",Q42)))</formula>
    </cfRule>
    <cfRule type="containsText" dxfId="915" priority="8643" operator="containsText" text="Inexequível">
      <formula>NOT(ISERROR(SEARCH("Inexequível",Q42)))</formula>
    </cfRule>
    <cfRule type="aboveAverage" dxfId="914" priority="8644" aboveAverage="0"/>
  </conditionalFormatting>
  <conditionalFormatting sqref="Q51:Q58">
    <cfRule type="containsText" dxfId="913" priority="710" operator="containsText" text="Excessivamente elevado">
      <formula>NOT(ISERROR(SEARCH("Excessivamente elevado",Q51)))</formula>
    </cfRule>
    <cfRule type="cellIs" dxfId="912" priority="711" operator="lessThan">
      <formula>"K$25"</formula>
    </cfRule>
    <cfRule type="cellIs" dxfId="911" priority="712" operator="greaterThan">
      <formula>"J&amp;25"</formula>
    </cfRule>
    <cfRule type="cellIs" dxfId="910" priority="714" operator="greaterThan">
      <formula>"J$25"</formula>
    </cfRule>
    <cfRule type="containsText" priority="779" operator="containsText" text="Excessivamente elevado">
      <formula>NOT(ISERROR(SEARCH("Excessivamente elevado",Q51)))</formula>
    </cfRule>
    <cfRule type="containsText" dxfId="909" priority="780" operator="containsText" text="Válido">
      <formula>NOT(ISERROR(SEARCH("Válido",Q51)))</formula>
    </cfRule>
    <cfRule type="containsText" dxfId="908" priority="781" operator="containsText" text="Inexequível">
      <formula>NOT(ISERROR(SEARCH("Inexequível",Q51)))</formula>
    </cfRule>
    <cfRule type="aboveAverage" dxfId="907" priority="782" aboveAverage="0"/>
  </conditionalFormatting>
  <conditionalFormatting sqref="Q39:Q40 R31 Q16:Q20 Q31:Q32 Q42:Q49 Q22:R23 Q25:Q29">
    <cfRule type="cellIs" dxfId="906" priority="730" operator="greaterThan">
      <formula>"J$25"</formula>
    </cfRule>
  </conditionalFormatting>
  <conditionalFormatting sqref="Q39:Q40 Q16:Q20 Q31:Q32 Q42:Q49 Q22:R23 R31:S31 Q25:Q29">
    <cfRule type="cellIs" dxfId="905" priority="727" operator="lessThan">
      <formula>"K$25"</formula>
    </cfRule>
  </conditionalFormatting>
  <conditionalFormatting sqref="Q16:Q20 Q22:R23">
    <cfRule type="containsText" priority="8769" operator="containsText" text="Excessivamente elevado">
      <formula>NOT(ISERROR(SEARCH("Excessivamente elevado",Q16)))</formula>
    </cfRule>
    <cfRule type="containsText" dxfId="904" priority="8770" operator="containsText" text="Válido">
      <formula>NOT(ISERROR(SEARCH("Válido",Q16)))</formula>
    </cfRule>
    <cfRule type="containsText" dxfId="903" priority="8771" operator="containsText" text="Inexequível">
      <formula>NOT(ISERROR(SEARCH("Inexequível",Q16)))</formula>
    </cfRule>
  </conditionalFormatting>
  <conditionalFormatting sqref="Q6:S6 Q10:S10">
    <cfRule type="containsText" dxfId="902" priority="61" operator="containsText" text="Excessivamente elevado">
      <formula>NOT(ISERROR(SEARCH("Excessivamente elevado",Q6)))</formula>
    </cfRule>
  </conditionalFormatting>
  <conditionalFormatting sqref="Q24:S24">
    <cfRule type="containsText" dxfId="901" priority="724" operator="containsText" text="Excessivamente elevado">
      <formula>NOT(ISERROR(SEARCH("Excessivamente elevado",Q24)))</formula>
    </cfRule>
  </conditionalFormatting>
  <conditionalFormatting sqref="Q31:S32">
    <cfRule type="cellIs" dxfId="900" priority="91" operator="greaterThan">
      <formula>"J&amp;25"</formula>
    </cfRule>
    <cfRule type="containsText" priority="94" operator="containsText" text="Excessivamente elevado">
      <formula>NOT(ISERROR(SEARCH("Excessivamente elevado",Q31)))</formula>
    </cfRule>
  </conditionalFormatting>
  <conditionalFormatting sqref="Q33:S33 Q34:Q38">
    <cfRule type="containsText" dxfId="899" priority="543" operator="containsText" text="Excessivamente elevado">
      <formula>NOT(ISERROR(SEARCH("Excessivamente elevado",Q33)))</formula>
    </cfRule>
  </conditionalFormatting>
  <conditionalFormatting sqref="Q34:Q38">
    <cfRule type="cellIs" dxfId="898" priority="648" operator="lessThan">
      <formula>"K$25"</formula>
    </cfRule>
    <cfRule type="cellIs" dxfId="897" priority="649" operator="greaterThan">
      <formula>"J&amp;25"</formula>
    </cfRule>
  </conditionalFormatting>
  <conditionalFormatting sqref="Q41:S41">
    <cfRule type="containsText" dxfId="896" priority="542" operator="containsText" text="Excessivamente elevado">
      <formula>NOT(ISERROR(SEARCH("Excessivamente elevado",Q41)))</formula>
    </cfRule>
  </conditionalFormatting>
  <conditionalFormatting sqref="R14">
    <cfRule type="containsText" dxfId="895" priority="725" operator="containsText" text="Excessivamente elevado">
      <formula>NOT(ISERROR(SEARCH("Excessivamente elevado",R14)))</formula>
    </cfRule>
  </conditionalFormatting>
  <conditionalFormatting sqref="R22:R23">
    <cfRule type="aboveAverage" dxfId="894" priority="8772" aboveAverage="0"/>
  </conditionalFormatting>
  <conditionalFormatting sqref="R31 R22:R23">
    <cfRule type="cellIs" dxfId="893" priority="654" operator="between">
      <formula>75</formula>
      <formula>100</formula>
    </cfRule>
  </conditionalFormatting>
  <conditionalFormatting sqref="R31">
    <cfRule type="containsText" dxfId="892" priority="772" operator="containsText" text="Válido">
      <formula>NOT(ISERROR(SEARCH("Válido",R31)))</formula>
    </cfRule>
    <cfRule type="containsText" dxfId="891" priority="773" operator="containsText" text="Inexequível">
      <formula>NOT(ISERROR(SEARCH("Inexequível",R31)))</formula>
    </cfRule>
    <cfRule type="aboveAverage" dxfId="890" priority="774" aboveAverage="0"/>
  </conditionalFormatting>
  <conditionalFormatting sqref="R32">
    <cfRule type="aboveAverage" dxfId="889" priority="222" aboveAverage="0"/>
    <cfRule type="cellIs" dxfId="888" priority="223" operator="between">
      <formula>75</formula>
      <formula>100</formula>
    </cfRule>
    <cfRule type="containsText" dxfId="887" priority="224" operator="containsText" text="Excessivamente elevado">
      <formula>NOT(ISERROR(SEARCH("Excessivamente elevado",R32)))</formula>
    </cfRule>
    <cfRule type="cellIs" dxfId="886" priority="225" operator="lessThan">
      <formula>"K$25"</formula>
    </cfRule>
    <cfRule type="cellIs" dxfId="885" priority="228" operator="greaterThan">
      <formula>"J$25"</formula>
    </cfRule>
    <cfRule type="containsText" dxfId="884" priority="230" operator="containsText" text="Válido">
      <formula>NOT(ISERROR(SEARCH("Válido",R32)))</formula>
    </cfRule>
    <cfRule type="containsText" dxfId="883" priority="231" operator="containsText" text="Inexequível">
      <formula>NOT(ISERROR(SEARCH("Inexequível",R32)))</formula>
    </cfRule>
    <cfRule type="aboveAverage" dxfId="882" priority="232" aboveAverage="0"/>
  </conditionalFormatting>
  <conditionalFormatting sqref="R40">
    <cfRule type="aboveAverage" dxfId="881" priority="208" aboveAverage="0"/>
    <cfRule type="cellIs" dxfId="880" priority="209" operator="between">
      <formula>75</formula>
      <formula>100</formula>
    </cfRule>
    <cfRule type="containsText" dxfId="879" priority="210" operator="containsText" text="Excessivamente elevado">
      <formula>NOT(ISERROR(SEARCH("Excessivamente elevado",R40)))</formula>
    </cfRule>
    <cfRule type="cellIs" dxfId="878" priority="211" operator="lessThan">
      <formula>"K$25"</formula>
    </cfRule>
    <cfRule type="cellIs" dxfId="877" priority="214" operator="greaterThan">
      <formula>"J$25"</formula>
    </cfRule>
    <cfRule type="containsText" dxfId="876" priority="216" operator="containsText" text="Válido">
      <formula>NOT(ISERROR(SEARCH("Válido",R40)))</formula>
    </cfRule>
    <cfRule type="containsText" dxfId="875" priority="217" operator="containsText" text="Inexequível">
      <formula>NOT(ISERROR(SEARCH("Inexequível",R40)))</formula>
    </cfRule>
    <cfRule type="aboveAverage" dxfId="874" priority="218" aboveAverage="0"/>
  </conditionalFormatting>
  <conditionalFormatting sqref="R49">
    <cfRule type="aboveAverage" dxfId="873" priority="180" aboveAverage="0"/>
    <cfRule type="cellIs" dxfId="872" priority="181" operator="between">
      <formula>75</formula>
      <formula>100</formula>
    </cfRule>
    <cfRule type="containsText" dxfId="871" priority="182" operator="containsText" text="Excessivamente elevado">
      <formula>NOT(ISERROR(SEARCH("Excessivamente elevado",R49)))</formula>
    </cfRule>
    <cfRule type="cellIs" dxfId="870" priority="183" operator="lessThan">
      <formula>"K$25"</formula>
    </cfRule>
    <cfRule type="cellIs" dxfId="869" priority="186" operator="greaterThan">
      <formula>"J$25"</formula>
    </cfRule>
    <cfRule type="containsText" dxfId="868" priority="188" operator="containsText" text="Válido">
      <formula>NOT(ISERROR(SEARCH("Válido",R49)))</formula>
    </cfRule>
    <cfRule type="containsText" dxfId="867" priority="189" operator="containsText" text="Inexequível">
      <formula>NOT(ISERROR(SEARCH("Inexequível",R49)))</formula>
    </cfRule>
    <cfRule type="aboveAverage" dxfId="866" priority="190" aboveAverage="0"/>
  </conditionalFormatting>
  <conditionalFormatting sqref="R32:S32">
    <cfRule type="containsText" dxfId="865" priority="95" operator="containsText" text="Válido">
      <formula>NOT(ISERROR(SEARCH("Válido",R32)))</formula>
    </cfRule>
    <cfRule type="containsText" dxfId="864" priority="96" operator="containsText" text="Inexequível">
      <formula>NOT(ISERROR(SEARCH("Inexequível",R32)))</formula>
    </cfRule>
  </conditionalFormatting>
  <conditionalFormatting sqref="R40:S40">
    <cfRule type="cellIs" dxfId="863" priority="82" operator="greaterThan">
      <formula>"J&amp;25"</formula>
    </cfRule>
    <cfRule type="containsText" priority="85" operator="containsText" text="Excessivamente elevado">
      <formula>NOT(ISERROR(SEARCH("Excessivamente elevado",R40)))</formula>
    </cfRule>
    <cfRule type="containsText" dxfId="862" priority="86" operator="containsText" text="Válido">
      <formula>NOT(ISERROR(SEARCH("Válido",R40)))</formula>
    </cfRule>
    <cfRule type="containsText" dxfId="861" priority="87" operator="containsText" text="Inexequível">
      <formula>NOT(ISERROR(SEARCH("Inexequível",R40)))</formula>
    </cfRule>
  </conditionalFormatting>
  <conditionalFormatting sqref="R49:S49">
    <cfRule type="cellIs" dxfId="860" priority="73" operator="greaterThan">
      <formula>"J&amp;25"</formula>
    </cfRule>
    <cfRule type="containsText" priority="76" operator="containsText" text="Excessivamente elevado">
      <formula>NOT(ISERROR(SEARCH("Excessivamente elevado",R49)))</formula>
    </cfRule>
    <cfRule type="containsText" dxfId="859" priority="77" operator="containsText" text="Válido">
      <formula>NOT(ISERROR(SEARCH("Válido",R49)))</formula>
    </cfRule>
    <cfRule type="containsText" dxfId="858" priority="78" operator="containsText" text="Inexequível">
      <formula>NOT(ISERROR(SEARCH("Inexequível",R49)))</formula>
    </cfRule>
  </conditionalFormatting>
  <conditionalFormatting sqref="S23">
    <cfRule type="containsText" dxfId="857" priority="98" operator="containsText" text="Excessivamente elevado">
      <formula>NOT(ISERROR(SEARCH("Excessivamente elevado",S23)))</formula>
    </cfRule>
    <cfRule type="cellIs" dxfId="856" priority="99" operator="lessThan">
      <formula>"K$25"</formula>
    </cfRule>
    <cfRule type="cellIs" dxfId="855" priority="100" operator="greaterThan">
      <formula>"J&amp;25"</formula>
    </cfRule>
    <cfRule type="cellIs" dxfId="854" priority="102" operator="greaterThan">
      <formula>"J$25"</formula>
    </cfRule>
    <cfRule type="containsText" priority="103" operator="containsText" text="Excessivamente elevado">
      <formula>NOT(ISERROR(SEARCH("Excessivamente elevado",S23)))</formula>
    </cfRule>
    <cfRule type="containsText" dxfId="853" priority="104" operator="containsText" text="Válido">
      <formula>NOT(ISERROR(SEARCH("Válido",S23)))</formula>
    </cfRule>
    <cfRule type="containsText" dxfId="852" priority="105" operator="containsText" text="Inexequível">
      <formula>NOT(ISERROR(SEARCH("Inexequível",S23)))</formula>
    </cfRule>
    <cfRule type="aboveAverage" dxfId="851" priority="106" aboveAverage="0"/>
  </conditionalFormatting>
  <conditionalFormatting sqref="S31">
    <cfRule type="containsText" dxfId="850" priority="768" operator="containsText" text="Válido">
      <formula>NOT(ISERROR(SEARCH("Válido",S31)))</formula>
    </cfRule>
    <cfRule type="containsText" dxfId="849" priority="769" operator="containsText" text="Inexequível">
      <formula>NOT(ISERROR(SEARCH("Inexequível",S31)))</formula>
    </cfRule>
    <cfRule type="aboveAverage" dxfId="848" priority="770" aboveAverage="0"/>
  </conditionalFormatting>
  <conditionalFormatting sqref="S32">
    <cfRule type="containsText" dxfId="847" priority="89" operator="containsText" text="Excessivamente elevado">
      <formula>NOT(ISERROR(SEARCH("Excessivamente elevado",S32)))</formula>
    </cfRule>
    <cfRule type="cellIs" dxfId="846" priority="90" operator="lessThan">
      <formula>"K$25"</formula>
    </cfRule>
    <cfRule type="cellIs" dxfId="845" priority="93" operator="greaterThan">
      <formula>"J$25"</formula>
    </cfRule>
    <cfRule type="aboveAverage" dxfId="844" priority="97" aboveAverage="0"/>
  </conditionalFormatting>
  <conditionalFormatting sqref="S40">
    <cfRule type="containsText" dxfId="843" priority="80" operator="containsText" text="Excessivamente elevado">
      <formula>NOT(ISERROR(SEARCH("Excessivamente elevado",S40)))</formula>
    </cfRule>
    <cfRule type="cellIs" dxfId="842" priority="81" operator="lessThan">
      <formula>"K$25"</formula>
    </cfRule>
    <cfRule type="cellIs" dxfId="841" priority="84" operator="greaterThan">
      <formula>"J$25"</formula>
    </cfRule>
    <cfRule type="aboveAverage" dxfId="840" priority="88" aboveAverage="0"/>
  </conditionalFormatting>
  <conditionalFormatting sqref="S49">
    <cfRule type="containsText" dxfId="839" priority="71" operator="containsText" text="Excessivamente elevado">
      <formula>NOT(ISERROR(SEARCH("Excessivamente elevado",S49)))</formula>
    </cfRule>
    <cfRule type="cellIs" dxfId="838" priority="72" operator="lessThan">
      <formula>"K$25"</formula>
    </cfRule>
    <cfRule type="cellIs" dxfId="837" priority="75" operator="greaterThan">
      <formula>"J$25"</formula>
    </cfRule>
    <cfRule type="aboveAverage" dxfId="836" priority="79" aboveAverage="0"/>
  </conditionalFormatting>
  <conditionalFormatting sqref="Q21">
    <cfRule type="cellIs" dxfId="835" priority="54" operator="lessThan">
      <formula>"K$25"</formula>
    </cfRule>
    <cfRule type="cellIs" dxfId="834" priority="55" operator="greaterThan">
      <formula>"J&amp;25"</formula>
    </cfRule>
    <cfRule type="cellIs" dxfId="833" priority="56" operator="greaterThan">
      <formula>"J$25"</formula>
    </cfRule>
    <cfRule type="containsText" priority="57" operator="containsText" text="Excessivamente elevado">
      <formula>NOT(ISERROR(SEARCH("Excessivamente elevado",Q21)))</formula>
    </cfRule>
    <cfRule type="containsText" dxfId="832" priority="58" operator="containsText" text="Válido">
      <formula>NOT(ISERROR(SEARCH("Válido",Q21)))</formula>
    </cfRule>
    <cfRule type="containsText" dxfId="831" priority="59" operator="containsText" text="Inexequível">
      <formula>NOT(ISERROR(SEARCH("Inexequível",Q21)))</formula>
    </cfRule>
    <cfRule type="aboveAverage" dxfId="830" priority="60" aboveAverage="0"/>
  </conditionalFormatting>
  <conditionalFormatting sqref="Q21">
    <cfRule type="containsText" dxfId="829" priority="53" operator="containsText" text="Excessivamente elevado">
      <formula>NOT(ISERROR(SEARCH("Excessivamente elevado",Q21)))</formula>
    </cfRule>
  </conditionalFormatting>
  <conditionalFormatting sqref="R17:S19 R20">
    <cfRule type="containsText" dxfId="828" priority="52" operator="containsText" text="Excessivamente elevado">
      <formula>NOT(ISERROR(SEARCH("Excessivamente elevado",R17)))</formula>
    </cfRule>
  </conditionalFormatting>
  <conditionalFormatting sqref="S21">
    <cfRule type="containsText" dxfId="827" priority="51" operator="containsText" text="Excessivamente elevado">
      <formula>NOT(ISERROR(SEARCH("Excessivamente elevado",S21)))</formula>
    </cfRule>
  </conditionalFormatting>
  <conditionalFormatting sqref="S20">
    <cfRule type="containsText" dxfId="826" priority="49" operator="containsText" text="Excessivamente elevado">
      <formula>NOT(ISERROR(SEARCH("Excessivamente elevado",S20)))</formula>
    </cfRule>
  </conditionalFormatting>
  <conditionalFormatting sqref="R21">
    <cfRule type="containsText" dxfId="825" priority="44" operator="containsText" text="Excessivamente elevado">
      <formula>NOT(ISERROR(SEARCH("Excessivamente elevado",R21)))</formula>
    </cfRule>
  </conditionalFormatting>
  <conditionalFormatting sqref="Q25:Q29">
    <cfRule type="aboveAverage" dxfId="824" priority="42" aboveAverage="0"/>
  </conditionalFormatting>
  <conditionalFormatting sqref="Q25:Q29">
    <cfRule type="cellIs" dxfId="823" priority="38" operator="greaterThan">
      <formula>"J&amp;25"</formula>
    </cfRule>
  </conditionalFormatting>
  <conditionalFormatting sqref="Q25:Q29">
    <cfRule type="containsText" priority="39" operator="containsText" text="Excessivamente elevado">
      <formula>NOT(ISERROR(SEARCH("Excessivamente elevado",Q25)))</formula>
    </cfRule>
    <cfRule type="containsText" dxfId="822" priority="40" operator="containsText" text="Válido">
      <formula>NOT(ISERROR(SEARCH("Válido",Q25)))</formula>
    </cfRule>
    <cfRule type="containsText" dxfId="821" priority="41" operator="containsText" text="Inexequível">
      <formula>NOT(ISERROR(SEARCH("Inexequível",Q25)))</formula>
    </cfRule>
  </conditionalFormatting>
  <conditionalFormatting sqref="Q30">
    <cfRule type="cellIs" dxfId="820" priority="31" operator="lessThan">
      <formula>"K$25"</formula>
    </cfRule>
    <cfRule type="cellIs" dxfId="819" priority="32" operator="greaterThan">
      <formula>"J&amp;25"</formula>
    </cfRule>
    <cfRule type="cellIs" dxfId="818" priority="33" operator="greaterThan">
      <formula>"J$25"</formula>
    </cfRule>
    <cfRule type="containsText" priority="34" operator="containsText" text="Excessivamente elevado">
      <formula>NOT(ISERROR(SEARCH("Excessivamente elevado",Q30)))</formula>
    </cfRule>
    <cfRule type="containsText" dxfId="817" priority="35" operator="containsText" text="Válido">
      <formula>NOT(ISERROR(SEARCH("Válido",Q30)))</formula>
    </cfRule>
    <cfRule type="containsText" dxfId="816" priority="36" operator="containsText" text="Inexequível">
      <formula>NOT(ISERROR(SEARCH("Inexequível",Q30)))</formula>
    </cfRule>
    <cfRule type="aboveAverage" dxfId="815" priority="37" aboveAverage="0"/>
  </conditionalFormatting>
  <conditionalFormatting sqref="Q30">
    <cfRule type="containsText" dxfId="814" priority="30" operator="containsText" text="Excessivamente elevado">
      <formula>NOT(ISERROR(SEARCH("Excessivamente elevado",Q30)))</formula>
    </cfRule>
  </conditionalFormatting>
  <conditionalFormatting sqref="S26:S28">
    <cfRule type="containsText" dxfId="813" priority="29" operator="containsText" text="Excessivamente elevado">
      <formula>NOT(ISERROR(SEARCH("Excessivamente elevado",S26)))</formula>
    </cfRule>
  </conditionalFormatting>
  <conditionalFormatting sqref="S30">
    <cfRule type="containsText" dxfId="812" priority="28" operator="containsText" text="Excessivamente elevado">
      <formula>NOT(ISERROR(SEARCH("Excessivamente elevado",S30)))</formula>
    </cfRule>
  </conditionalFormatting>
  <conditionalFormatting sqref="S29">
    <cfRule type="containsText" dxfId="811" priority="27" operator="containsText" text="Excessivamente elevado">
      <formula>NOT(ISERROR(SEARCH("Excessivamente elevado",S29)))</formula>
    </cfRule>
  </conditionalFormatting>
  <conditionalFormatting sqref="R30">
    <cfRule type="containsText" dxfId="810" priority="26" operator="containsText" text="Excessivamente elevado">
      <formula>NOT(ISERROR(SEARCH("Excessivamente elevado",R30)))</formula>
    </cfRule>
  </conditionalFormatting>
  <conditionalFormatting sqref="Q25:Q29">
    <cfRule type="aboveAverage" dxfId="809" priority="25" aboveAverage="0"/>
  </conditionalFormatting>
  <conditionalFormatting sqref="Q25:Q29">
    <cfRule type="cellIs" dxfId="808" priority="21" operator="greaterThan">
      <formula>"J&amp;25"</formula>
    </cfRule>
  </conditionalFormatting>
  <conditionalFormatting sqref="Q25:Q29">
    <cfRule type="containsText" priority="22" operator="containsText" text="Excessivamente elevado">
      <formula>NOT(ISERROR(SEARCH("Excessivamente elevado",Q25)))</formula>
    </cfRule>
    <cfRule type="containsText" dxfId="807" priority="23" operator="containsText" text="Válido">
      <formula>NOT(ISERROR(SEARCH("Válido",Q25)))</formula>
    </cfRule>
    <cfRule type="containsText" dxfId="806" priority="24" operator="containsText" text="Inexequível">
      <formula>NOT(ISERROR(SEARCH("Inexequível",Q25)))</formula>
    </cfRule>
  </conditionalFormatting>
  <conditionalFormatting sqref="Q25:Q29">
    <cfRule type="aboveAverage" dxfId="805" priority="20" aboveAverage="0"/>
  </conditionalFormatting>
  <conditionalFormatting sqref="Q25:Q29">
    <cfRule type="cellIs" dxfId="804" priority="16" operator="greaterThan">
      <formula>"J&amp;25"</formula>
    </cfRule>
  </conditionalFormatting>
  <conditionalFormatting sqref="Q25:Q29">
    <cfRule type="containsText" priority="17" operator="containsText" text="Excessivamente elevado">
      <formula>NOT(ISERROR(SEARCH("Excessivamente elevado",Q25)))</formula>
    </cfRule>
    <cfRule type="containsText" dxfId="803" priority="18" operator="containsText" text="Válido">
      <formula>NOT(ISERROR(SEARCH("Válido",Q25)))</formula>
    </cfRule>
    <cfRule type="containsText" dxfId="802" priority="19" operator="containsText" text="Inexequível">
      <formula>NOT(ISERROR(SEARCH("Inexequível",Q25)))</formula>
    </cfRule>
  </conditionalFormatting>
  <conditionalFormatting sqref="R16:S16">
    <cfRule type="containsText" dxfId="801" priority="15" operator="containsText" text="Excessivamente elevado">
      <formula>NOT(ISERROR(SEARCH("Excessivamente elevado",R16)))</formula>
    </cfRule>
  </conditionalFormatting>
  <conditionalFormatting sqref="R25:S25 R26:R29">
    <cfRule type="containsText" dxfId="800" priority="14" operator="containsText" text="Excessivamente elevado">
      <formula>NOT(ISERROR(SEARCH("Excessivamente elevado",R25)))</formula>
    </cfRule>
  </conditionalFormatting>
  <conditionalFormatting sqref="S35:S38">
    <cfRule type="containsText" dxfId="799" priority="13" operator="containsText" text="Excessivamente elevado">
      <formula>NOT(ISERROR(SEARCH("Excessivamente elevado",S35)))</formula>
    </cfRule>
  </conditionalFormatting>
  <conditionalFormatting sqref="S39">
    <cfRule type="containsText" dxfId="798" priority="12" operator="containsText" text="Excessivamente elevado">
      <formula>NOT(ISERROR(SEARCH("Excessivamente elevado",S39)))</formula>
    </cfRule>
  </conditionalFormatting>
  <conditionalFormatting sqref="R39">
    <cfRule type="containsText" dxfId="797" priority="10" operator="containsText" text="Excessivamente elevado">
      <formula>NOT(ISERROR(SEARCH("Excessivamente elevado",R39)))</formula>
    </cfRule>
  </conditionalFormatting>
  <conditionalFormatting sqref="R34:S34 R35:R38">
    <cfRule type="containsText" dxfId="796" priority="9" operator="containsText" text="Excessivamente elevado">
      <formula>NOT(ISERROR(SEARCH("Excessivamente elevado",R34)))</formula>
    </cfRule>
  </conditionalFormatting>
  <conditionalFormatting sqref="S43:S46">
    <cfRule type="containsText" dxfId="795" priority="8" operator="containsText" text="Excessivamente elevado">
      <formula>NOT(ISERROR(SEARCH("Excessivamente elevado",S43)))</formula>
    </cfRule>
  </conditionalFormatting>
  <conditionalFormatting sqref="S47">
    <cfRule type="containsText" dxfId="794" priority="7" operator="containsText" text="Excessivamente elevado">
      <formula>NOT(ISERROR(SEARCH("Excessivamente elevado",S47)))</formula>
    </cfRule>
  </conditionalFormatting>
  <conditionalFormatting sqref="R47">
    <cfRule type="containsText" dxfId="793" priority="6" operator="containsText" text="Excessivamente elevado">
      <formula>NOT(ISERROR(SEARCH("Excessivamente elevado",R47)))</formula>
    </cfRule>
  </conditionalFormatting>
  <conditionalFormatting sqref="R42:S42 R43:R46">
    <cfRule type="containsText" dxfId="792" priority="5" operator="containsText" text="Excessivamente elevado">
      <formula>NOT(ISERROR(SEARCH("Excessivamente elevado",R42)))</formula>
    </cfRule>
  </conditionalFormatting>
  <conditionalFormatting sqref="S52:S55">
    <cfRule type="containsText" dxfId="791" priority="4" operator="containsText" text="Excessivamente elevado">
      <formula>NOT(ISERROR(SEARCH("Excessivamente elevado",S52)))</formula>
    </cfRule>
  </conditionalFormatting>
  <conditionalFormatting sqref="S56">
    <cfRule type="containsText" dxfId="790" priority="3" operator="containsText" text="Excessivamente elevado">
      <formula>NOT(ISERROR(SEARCH("Excessivamente elevado",S56)))</formula>
    </cfRule>
  </conditionalFormatting>
  <conditionalFormatting sqref="R56">
    <cfRule type="containsText" dxfId="789" priority="2" operator="containsText" text="Excessivamente elevado">
      <formula>NOT(ISERROR(SEARCH("Excessivamente elevado",R56)))</formula>
    </cfRule>
  </conditionalFormatting>
  <conditionalFormatting sqref="R51:S51 R52:R55">
    <cfRule type="containsText" dxfId="788" priority="1" operator="containsText" text="Excessivamente elevado">
      <formula>NOT(ISERROR(SEARCH("Excessivamente elevado",R51)))</formula>
    </cfRule>
  </conditionalFormatting>
  <pageMargins left="0.7" right="0.7" top="0.75" bottom="0.75" header="0.3" footer="0.3"/>
  <pageSetup paperSize="9" scale="6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6F9B-7E2F-4BD5-A842-8937230CE744}">
  <sheetPr>
    <tabColor theme="4" tint="-0.249977111117893"/>
  </sheetPr>
  <dimension ref="A1:AL32"/>
  <sheetViews>
    <sheetView showGridLines="0" topLeftCell="A20" zoomScale="89" zoomScaleNormal="89" workbookViewId="0">
      <selection activeCell="A32" sqref="A32:U32"/>
    </sheetView>
  </sheetViews>
  <sheetFormatPr defaultColWidth="9.140625" defaultRowHeight="15" x14ac:dyDescent="0.25"/>
  <cols>
    <col min="1" max="1" width="4.85546875" style="20" customWidth="1"/>
    <col min="2" max="2" width="6.28515625" style="20" customWidth="1"/>
    <col min="3" max="3" width="40.42578125" customWidth="1"/>
    <col min="4" max="4" width="7.42578125" customWidth="1"/>
    <col min="5" max="5" width="6" style="41" customWidth="1"/>
    <col min="6" max="6" width="45.5703125" style="13" customWidth="1"/>
    <col min="7" max="7" width="13.85546875" style="13" customWidth="1"/>
    <col min="8" max="8" width="24.28515625" style="13" customWidth="1"/>
    <col min="9" max="9" width="9.7109375" style="13" customWidth="1"/>
    <col min="10" max="10" width="18.42578125" style="13" customWidth="1"/>
    <col min="11" max="11" width="21" style="13" bestFit="1" customWidth="1"/>
    <col min="12" max="12" width="19.5703125" bestFit="1" customWidth="1"/>
    <col min="13" max="13" width="19.7109375" customWidth="1"/>
    <col min="14" max="14" width="23.28515625" style="47" customWidth="1"/>
    <col min="15" max="15" width="7.140625" customWidth="1"/>
    <col min="16" max="16" width="24.28515625" customWidth="1"/>
    <col min="17" max="17" width="14" style="22" customWidth="1"/>
    <col min="18" max="18" width="16.28515625" bestFit="1" customWidth="1"/>
    <col min="19" max="19" width="29.28515625" customWidth="1"/>
    <col min="20" max="20" width="12.5703125" bestFit="1" customWidth="1"/>
    <col min="21" max="21" width="12" bestFit="1" customWidth="1"/>
    <col min="22" max="22" width="17.28515625" style="39" customWidth="1"/>
    <col min="23" max="23" width="16.5703125" customWidth="1"/>
    <col min="24" max="24" width="15.28515625" customWidth="1"/>
    <col min="25" max="25" width="24.28515625" customWidth="1"/>
    <col min="26" max="26" width="20.140625" customWidth="1"/>
    <col min="28" max="28" width="3.28515625" customWidth="1"/>
    <col min="36" max="36" width="34.7109375" customWidth="1"/>
  </cols>
  <sheetData>
    <row r="1" spans="1:38" ht="24" thickBot="1" x14ac:dyDescent="0.3">
      <c r="AB1" s="36" t="s">
        <v>0</v>
      </c>
      <c r="AC1" s="36"/>
      <c r="AD1" s="36"/>
      <c r="AE1" s="36"/>
      <c r="AF1" s="27"/>
      <c r="AG1" s="27"/>
      <c r="AH1" s="27"/>
      <c r="AI1" s="27"/>
      <c r="AJ1" s="27"/>
      <c r="AK1" s="27"/>
      <c r="AL1" s="27"/>
    </row>
    <row r="2" spans="1:38" ht="16.5" thickTop="1" thickBot="1" x14ac:dyDescent="0.3">
      <c r="AB2" s="29"/>
      <c r="AC2" s="29"/>
      <c r="AD2" s="29"/>
      <c r="AE2" s="29"/>
      <c r="AF2" s="29"/>
      <c r="AG2" s="29"/>
      <c r="AH2" s="29"/>
      <c r="AI2" s="29"/>
      <c r="AJ2" s="29"/>
      <c r="AK2" s="29"/>
      <c r="AL2" s="29"/>
    </row>
    <row r="3" spans="1:38" ht="15.75" thickTop="1" x14ac:dyDescent="0.25">
      <c r="F3"/>
      <c r="G3" s="37"/>
      <c r="AB3" s="30"/>
      <c r="AC3" s="31"/>
      <c r="AD3" s="30"/>
      <c r="AE3" s="30"/>
      <c r="AF3" s="30"/>
      <c r="AG3" s="30"/>
      <c r="AH3" s="44"/>
      <c r="AI3" s="30"/>
      <c r="AJ3" s="30"/>
      <c r="AK3" s="30"/>
      <c r="AL3" s="28"/>
    </row>
    <row r="4" spans="1:38" x14ac:dyDescent="0.25">
      <c r="AB4" s="32" t="s">
        <v>1</v>
      </c>
      <c r="AC4" s="32"/>
      <c r="AD4" s="32"/>
      <c r="AE4" s="32"/>
      <c r="AF4" s="32"/>
      <c r="AG4" s="32"/>
      <c r="AH4" s="33"/>
      <c r="AI4" s="32"/>
      <c r="AJ4" s="30"/>
      <c r="AK4" s="31" t="s">
        <v>2</v>
      </c>
      <c r="AL4" s="28"/>
    </row>
    <row r="5" spans="1:38" x14ac:dyDescent="0.25">
      <c r="A5" s="26" t="s">
        <v>3</v>
      </c>
      <c r="P5" s="22"/>
      <c r="AB5" s="30" t="s">
        <v>4</v>
      </c>
      <c r="AC5" s="43" t="s">
        <v>5</v>
      </c>
      <c r="AD5" s="43"/>
      <c r="AE5" s="43"/>
      <c r="AF5" s="43"/>
      <c r="AG5" s="43"/>
      <c r="AH5" s="44"/>
      <c r="AI5" s="43"/>
      <c r="AJ5" s="30"/>
      <c r="AK5" s="34" t="s">
        <v>10</v>
      </c>
      <c r="AL5" s="28"/>
    </row>
    <row r="6" spans="1:38" ht="15.75" x14ac:dyDescent="0.25">
      <c r="A6" s="26" t="s">
        <v>7</v>
      </c>
      <c r="B6" s="26"/>
      <c r="G6" s="83"/>
      <c r="H6" s="84"/>
      <c r="I6" s="84"/>
      <c r="J6" s="84"/>
      <c r="K6" s="85"/>
      <c r="AB6" s="30" t="s">
        <v>8</v>
      </c>
      <c r="AC6" s="43" t="s">
        <v>9</v>
      </c>
      <c r="AD6" s="43"/>
      <c r="AE6" s="43"/>
      <c r="AF6" s="43"/>
      <c r="AG6" s="43"/>
      <c r="AH6" s="44"/>
      <c r="AI6" s="43"/>
      <c r="AJ6" s="30"/>
      <c r="AK6" s="34" t="s">
        <v>10</v>
      </c>
      <c r="AL6" s="28"/>
    </row>
    <row r="7" spans="1:38" x14ac:dyDescent="0.25">
      <c r="A7" s="345" t="s">
        <v>11</v>
      </c>
      <c r="B7" s="345"/>
      <c r="C7" s="345"/>
      <c r="D7" s="345"/>
      <c r="E7" s="345"/>
      <c r="F7" s="345"/>
      <c r="G7" s="345"/>
      <c r="H7" s="345"/>
      <c r="I7" s="345"/>
      <c r="J7" s="345"/>
      <c r="K7" s="345"/>
      <c r="L7" s="345"/>
      <c r="M7" s="345"/>
      <c r="N7" s="345"/>
      <c r="O7" s="345"/>
      <c r="P7" s="345"/>
      <c r="Q7" s="345"/>
      <c r="AB7" s="30" t="s">
        <v>12</v>
      </c>
      <c r="AC7" s="43" t="s">
        <v>13</v>
      </c>
      <c r="AD7" s="43"/>
      <c r="AE7" s="43"/>
      <c r="AF7" s="43"/>
      <c r="AG7" s="43"/>
      <c r="AH7" s="44"/>
      <c r="AI7" s="43"/>
      <c r="AJ7" s="30"/>
      <c r="AK7" s="34" t="s">
        <v>14</v>
      </c>
      <c r="AL7" s="28"/>
    </row>
    <row r="8" spans="1:38" ht="21.75" customHeight="1" x14ac:dyDescent="0.25">
      <c r="A8" s="76"/>
      <c r="B8" s="90"/>
      <c r="C8" s="90"/>
      <c r="D8" s="90"/>
      <c r="E8" s="90"/>
      <c r="F8" s="90"/>
      <c r="G8" s="90"/>
      <c r="H8" s="90"/>
      <c r="I8" s="90"/>
      <c r="J8" s="90"/>
      <c r="K8" s="90"/>
      <c r="L8" s="90"/>
      <c r="M8" s="90"/>
      <c r="N8" s="90"/>
      <c r="O8" s="90"/>
      <c r="P8" s="90"/>
      <c r="Q8" s="90"/>
      <c r="AB8" s="30" t="s">
        <v>15</v>
      </c>
      <c r="AC8" s="43" t="s">
        <v>16</v>
      </c>
      <c r="AD8" s="43"/>
      <c r="AE8" s="43"/>
      <c r="AF8" s="43"/>
      <c r="AG8" s="43"/>
      <c r="AH8" s="44"/>
      <c r="AI8" s="43"/>
      <c r="AJ8" s="30"/>
      <c r="AK8" s="34" t="s">
        <v>10</v>
      </c>
      <c r="AL8" s="28"/>
    </row>
    <row r="9" spans="1:38" ht="21.75" customHeight="1" x14ac:dyDescent="0.25">
      <c r="A9" s="76" t="s">
        <v>17</v>
      </c>
      <c r="B9" s="88"/>
      <c r="C9" s="88"/>
      <c r="D9" s="88"/>
      <c r="E9" s="88"/>
      <c r="F9" s="88"/>
      <c r="G9" s="88"/>
      <c r="H9" s="88"/>
      <c r="I9" s="88"/>
      <c r="J9" s="88"/>
      <c r="K9" s="88"/>
      <c r="L9" s="88"/>
      <c r="M9" s="88"/>
      <c r="N9" s="88"/>
      <c r="O9" s="88"/>
      <c r="P9" s="88"/>
      <c r="Q9" s="88"/>
      <c r="AB9" s="30" t="s">
        <v>18</v>
      </c>
      <c r="AC9" s="43" t="s">
        <v>19</v>
      </c>
      <c r="AD9" s="43"/>
      <c r="AE9" s="43"/>
      <c r="AF9" s="43"/>
      <c r="AG9" s="43"/>
      <c r="AH9" s="44"/>
      <c r="AI9" s="43"/>
      <c r="AJ9" s="30"/>
      <c r="AK9" s="34" t="s">
        <v>6</v>
      </c>
      <c r="AL9" s="28"/>
    </row>
    <row r="10" spans="1:38" x14ac:dyDescent="0.25">
      <c r="A10" s="76"/>
      <c r="B10" s="26"/>
      <c r="AB10" s="30" t="s">
        <v>20</v>
      </c>
      <c r="AC10" s="43" t="s">
        <v>21</v>
      </c>
      <c r="AD10" s="43"/>
      <c r="AE10" s="43"/>
      <c r="AF10" s="43"/>
      <c r="AG10" s="43"/>
      <c r="AH10" s="44"/>
      <c r="AI10" s="43"/>
      <c r="AJ10" s="30"/>
      <c r="AK10" s="34" t="s">
        <v>6</v>
      </c>
      <c r="AL10" s="28"/>
    </row>
    <row r="11" spans="1:38" ht="19.5" thickBot="1" x14ac:dyDescent="0.35">
      <c r="A11" s="424" t="s">
        <v>22</v>
      </c>
      <c r="B11" s="424"/>
      <c r="C11" s="424"/>
      <c r="D11" s="424"/>
      <c r="E11" s="424"/>
      <c r="F11" s="424"/>
      <c r="G11" s="424"/>
      <c r="H11" s="424"/>
      <c r="I11" s="424"/>
      <c r="J11" s="424"/>
      <c r="K11" s="424"/>
      <c r="L11" s="424"/>
      <c r="M11" s="424"/>
      <c r="N11" s="424"/>
      <c r="O11" s="424"/>
      <c r="P11" s="424"/>
      <c r="Q11" s="424"/>
      <c r="R11" s="424"/>
      <c r="AB11" s="30" t="s">
        <v>23</v>
      </c>
      <c r="AC11" s="43" t="s">
        <v>24</v>
      </c>
      <c r="AD11" s="43"/>
      <c r="AE11" s="43"/>
      <c r="AF11" s="43"/>
      <c r="AG11" s="43"/>
      <c r="AH11" s="44"/>
      <c r="AI11" s="43"/>
      <c r="AJ11" s="30"/>
      <c r="AK11" s="34" t="s">
        <v>10</v>
      </c>
      <c r="AL11" s="28"/>
    </row>
    <row r="12" spans="1:38" ht="31.5" customHeight="1" thickTop="1" x14ac:dyDescent="0.25">
      <c r="A12" s="23"/>
      <c r="B12" s="23"/>
      <c r="K12" s="45"/>
      <c r="AB12" s="30" t="s">
        <v>25</v>
      </c>
      <c r="AC12" s="43" t="s">
        <v>26</v>
      </c>
      <c r="AD12" s="43"/>
      <c r="AE12" s="43"/>
      <c r="AF12" s="43"/>
      <c r="AG12" s="43"/>
      <c r="AH12" s="44"/>
      <c r="AI12" s="43"/>
      <c r="AJ12" s="30"/>
      <c r="AK12" s="34" t="s">
        <v>10</v>
      </c>
      <c r="AL12" s="28"/>
    </row>
    <row r="13" spans="1:38" ht="23.45" customHeight="1" x14ac:dyDescent="0.25">
      <c r="A13" s="23"/>
      <c r="B13" s="23"/>
      <c r="C13" s="24"/>
      <c r="D13" s="24"/>
      <c r="E13" s="42"/>
      <c r="F13" s="25"/>
      <c r="G13" s="38"/>
      <c r="H13" s="35"/>
      <c r="K13" s="45"/>
      <c r="AB13" s="30" t="s">
        <v>27</v>
      </c>
      <c r="AC13" s="449" t="s">
        <v>28</v>
      </c>
      <c r="AD13" s="449"/>
      <c r="AE13" s="449"/>
      <c r="AF13" s="449"/>
      <c r="AG13" s="449"/>
      <c r="AH13" s="449"/>
      <c r="AI13" s="449"/>
      <c r="AJ13" s="450"/>
      <c r="AK13" s="34" t="s">
        <v>6</v>
      </c>
      <c r="AL13" s="28"/>
    </row>
    <row r="14" spans="1:38" ht="14.45" customHeight="1" x14ac:dyDescent="0.25">
      <c r="A14" s="425" t="s">
        <v>29</v>
      </c>
      <c r="B14" s="451" t="s">
        <v>30</v>
      </c>
      <c r="C14" s="423" t="s">
        <v>31</v>
      </c>
      <c r="D14" s="423" t="s">
        <v>32</v>
      </c>
      <c r="E14" s="453" t="s">
        <v>33</v>
      </c>
      <c r="F14" s="423" t="s">
        <v>37</v>
      </c>
      <c r="G14" s="453" t="s">
        <v>38</v>
      </c>
      <c r="H14" s="423" t="s">
        <v>39</v>
      </c>
      <c r="I14" s="453" t="s">
        <v>40</v>
      </c>
      <c r="J14" s="459" t="s">
        <v>41</v>
      </c>
      <c r="K14" s="459" t="s">
        <v>42</v>
      </c>
      <c r="L14" s="455" t="s">
        <v>43</v>
      </c>
      <c r="M14" s="455" t="s">
        <v>169</v>
      </c>
      <c r="N14" s="455" t="s">
        <v>45</v>
      </c>
      <c r="O14" s="457" t="s">
        <v>46</v>
      </c>
      <c r="P14" s="457"/>
      <c r="Q14" s="407" t="s">
        <v>47</v>
      </c>
      <c r="R14" s="407"/>
      <c r="AB14" s="30" t="s">
        <v>48</v>
      </c>
      <c r="AC14" s="43" t="s">
        <v>49</v>
      </c>
      <c r="AD14" s="43"/>
      <c r="AE14" s="43"/>
      <c r="AF14" s="43"/>
      <c r="AG14" s="43"/>
      <c r="AH14" s="44"/>
      <c r="AI14" s="43"/>
      <c r="AJ14" s="30"/>
      <c r="AK14" s="34" t="s">
        <v>10</v>
      </c>
      <c r="AL14" s="28"/>
    </row>
    <row r="15" spans="1:38" s="6" customFormat="1" ht="37.5" customHeight="1" thickBot="1" x14ac:dyDescent="0.3">
      <c r="A15" s="425"/>
      <c r="B15" s="452"/>
      <c r="C15" s="423"/>
      <c r="D15" s="423"/>
      <c r="E15" s="454"/>
      <c r="F15" s="423"/>
      <c r="G15" s="454"/>
      <c r="H15" s="423"/>
      <c r="I15" s="454"/>
      <c r="J15" s="459"/>
      <c r="K15" s="459"/>
      <c r="L15" s="456"/>
      <c r="M15" s="456"/>
      <c r="N15" s="456"/>
      <c r="O15" s="458"/>
      <c r="P15" s="458"/>
      <c r="Q15" s="78" t="s">
        <v>50</v>
      </c>
      <c r="R15" s="48" t="s">
        <v>51</v>
      </c>
      <c r="AB15" s="30" t="s">
        <v>52</v>
      </c>
      <c r="AC15" s="30" t="s">
        <v>53</v>
      </c>
      <c r="AD15" s="30"/>
      <c r="AE15" s="30"/>
      <c r="AF15" s="30"/>
      <c r="AG15" s="30"/>
      <c r="AH15" s="44"/>
      <c r="AI15" s="30"/>
      <c r="AJ15" s="30"/>
      <c r="AK15" s="74" t="s">
        <v>6</v>
      </c>
      <c r="AL15" s="28"/>
    </row>
    <row r="16" spans="1:38" ht="117" customHeight="1" x14ac:dyDescent="0.25">
      <c r="A16" s="468">
        <v>31</v>
      </c>
      <c r="B16" s="468"/>
      <c r="C16" s="470" t="s">
        <v>170</v>
      </c>
      <c r="D16" s="472" t="s">
        <v>82</v>
      </c>
      <c r="E16" s="474">
        <v>20</v>
      </c>
      <c r="F16" s="112" t="s">
        <v>171</v>
      </c>
      <c r="G16" s="112" t="s">
        <v>172</v>
      </c>
      <c r="H16" s="112" t="s">
        <v>173</v>
      </c>
      <c r="I16" s="112" t="s">
        <v>174</v>
      </c>
      <c r="J16" s="113">
        <v>24.1</v>
      </c>
      <c r="K16" s="478">
        <f>AVERAGE(J16:J20)</f>
        <v>29.371999999999996</v>
      </c>
      <c r="L16" s="464">
        <f>K16*1.25</f>
        <v>36.714999999999996</v>
      </c>
      <c r="M16" s="464">
        <f>K16*0.75</f>
        <v>22.028999999999996</v>
      </c>
      <c r="N16" s="77" t="str">
        <f>IF(J16&gt;L$16,"EXCESSIVAMENTE ELEVADO",IF(J16&lt;M$16,"INEXEQUÍVEL","VÁLIDO"))</f>
        <v>VÁLIDO</v>
      </c>
      <c r="O16" s="46"/>
      <c r="P16" s="72"/>
      <c r="Q16" s="466">
        <f>TRUNC(AVERAGE(J16:J20),2)</f>
        <v>29.37</v>
      </c>
      <c r="R16" s="466">
        <f>E16*Q16</f>
        <v>587.4</v>
      </c>
      <c r="T16" s="480" t="s">
        <v>59</v>
      </c>
      <c r="U16" s="481"/>
      <c r="V16" s="481"/>
      <c r="W16" s="481"/>
      <c r="X16" s="482"/>
      <c r="Y16" s="438" t="s">
        <v>60</v>
      </c>
      <c r="Z16" s="439"/>
      <c r="AB16" s="44" t="s">
        <v>52</v>
      </c>
      <c r="AC16" s="476" t="s">
        <v>53</v>
      </c>
      <c r="AD16" s="476"/>
      <c r="AE16" s="476"/>
      <c r="AF16" s="476"/>
      <c r="AG16" s="476"/>
      <c r="AH16" s="476"/>
      <c r="AI16" s="476"/>
      <c r="AJ16" s="477"/>
      <c r="AK16" s="75" t="s">
        <v>6</v>
      </c>
      <c r="AL16" s="28"/>
    </row>
    <row r="17" spans="1:38" ht="117" customHeight="1" x14ac:dyDescent="0.25">
      <c r="A17" s="469"/>
      <c r="B17" s="469"/>
      <c r="C17" s="471"/>
      <c r="D17" s="473"/>
      <c r="E17" s="475"/>
      <c r="F17" s="322" t="s">
        <v>226</v>
      </c>
      <c r="G17" s="323" t="s">
        <v>55</v>
      </c>
      <c r="H17" s="322" t="s">
        <v>227</v>
      </c>
      <c r="I17" s="323" t="s">
        <v>174</v>
      </c>
      <c r="J17" s="324">
        <v>27.62</v>
      </c>
      <c r="K17" s="479"/>
      <c r="L17" s="465"/>
      <c r="M17" s="465"/>
      <c r="N17" s="77" t="str">
        <f>IF(J17&gt;L$16,"EXCESSIVAMENTE ELEVADO",IF(J17&lt;M$16,"INEXEQUÍVEL","VÁLIDO"))</f>
        <v>VÁLIDO</v>
      </c>
      <c r="O17" s="46"/>
      <c r="P17" s="72"/>
      <c r="Q17" s="467"/>
      <c r="R17" s="467"/>
      <c r="T17" s="483"/>
      <c r="U17" s="484"/>
      <c r="V17" s="484"/>
      <c r="W17" s="484"/>
      <c r="X17" s="485"/>
      <c r="Y17" s="489"/>
      <c r="Z17" s="490"/>
      <c r="AB17" s="44"/>
      <c r="AC17" s="302"/>
      <c r="AD17" s="302"/>
      <c r="AE17" s="302"/>
      <c r="AF17" s="302"/>
      <c r="AG17" s="302"/>
      <c r="AH17" s="302"/>
      <c r="AI17" s="302"/>
      <c r="AJ17" s="325"/>
      <c r="AK17" s="326"/>
      <c r="AL17" s="28"/>
    </row>
    <row r="18" spans="1:38" ht="111" customHeight="1" x14ac:dyDescent="0.25">
      <c r="A18" s="469"/>
      <c r="B18" s="469"/>
      <c r="C18" s="471"/>
      <c r="D18" s="473"/>
      <c r="E18" s="475"/>
      <c r="F18" s="108" t="s">
        <v>175</v>
      </c>
      <c r="G18" s="147" t="s">
        <v>172</v>
      </c>
      <c r="H18" s="109" t="s">
        <v>176</v>
      </c>
      <c r="I18" s="109" t="s">
        <v>174</v>
      </c>
      <c r="J18" s="111">
        <v>29.8</v>
      </c>
      <c r="K18" s="479"/>
      <c r="L18" s="465"/>
      <c r="M18" s="465"/>
      <c r="N18" s="77" t="str">
        <f>IF(J18&gt;L$16,"EXCESSIVAMENTE ELEVADO",IF(J18&lt;M$16,"INEXEQUÍVEL","VÁLIDO"))</f>
        <v>VÁLIDO</v>
      </c>
      <c r="O18" s="46"/>
      <c r="P18" s="72"/>
      <c r="Q18" s="467"/>
      <c r="R18" s="467"/>
      <c r="T18" s="486"/>
      <c r="U18" s="487"/>
      <c r="V18" s="487"/>
      <c r="W18" s="487"/>
      <c r="X18" s="488"/>
      <c r="Y18" s="489"/>
      <c r="Z18" s="490"/>
      <c r="AB18" s="44"/>
      <c r="AC18" s="82"/>
      <c r="AD18" s="82"/>
      <c r="AE18" s="82"/>
      <c r="AF18" s="82"/>
      <c r="AG18" s="82"/>
      <c r="AH18" s="82"/>
      <c r="AI18" s="82"/>
      <c r="AJ18" s="82"/>
      <c r="AK18" s="86"/>
      <c r="AL18" s="28"/>
    </row>
    <row r="19" spans="1:38" ht="96" customHeight="1" x14ac:dyDescent="0.25">
      <c r="A19" s="469"/>
      <c r="B19" s="469"/>
      <c r="C19" s="471"/>
      <c r="D19" s="473"/>
      <c r="E19" s="475"/>
      <c r="F19" s="108" t="s">
        <v>177</v>
      </c>
      <c r="G19" s="148" t="s">
        <v>172</v>
      </c>
      <c r="H19" s="109" t="s">
        <v>178</v>
      </c>
      <c r="I19" s="108" t="s">
        <v>174</v>
      </c>
      <c r="J19" s="114">
        <v>30.88</v>
      </c>
      <c r="K19" s="479"/>
      <c r="L19" s="465"/>
      <c r="M19" s="465"/>
      <c r="N19" s="77" t="str">
        <f t="shared" ref="N19:N26" si="0">IF(J19&gt;L$16,"EXCESSIVAMENTE ELEVADO",IF(J19&lt;M$16,"INEXEQUÍVEL","VÁLIDO"))</f>
        <v>VÁLIDO</v>
      </c>
      <c r="O19" s="46"/>
      <c r="P19" s="72"/>
      <c r="Q19" s="467"/>
      <c r="R19" s="467"/>
      <c r="T19" s="64" t="s">
        <v>61</v>
      </c>
      <c r="U19" s="65" t="s">
        <v>62</v>
      </c>
      <c r="V19" s="66" t="s">
        <v>63</v>
      </c>
      <c r="W19" s="65" t="s">
        <v>64</v>
      </c>
      <c r="X19" s="67" t="s">
        <v>65</v>
      </c>
      <c r="Y19" s="68">
        <v>0.25</v>
      </c>
      <c r="Z19" s="69">
        <v>0.75</v>
      </c>
      <c r="AB19" s="44"/>
      <c r="AC19" s="82"/>
      <c r="AD19" s="82"/>
      <c r="AE19" s="82"/>
      <c r="AF19" s="82"/>
      <c r="AG19" s="82"/>
      <c r="AH19" s="82"/>
      <c r="AI19" s="82"/>
      <c r="AJ19" s="82"/>
      <c r="AK19" s="86"/>
      <c r="AL19" s="28"/>
    </row>
    <row r="20" spans="1:38" ht="105.75" customHeight="1" thickBot="1" x14ac:dyDescent="0.3">
      <c r="A20" s="469"/>
      <c r="B20" s="469"/>
      <c r="C20" s="471"/>
      <c r="D20" s="473"/>
      <c r="E20" s="475"/>
      <c r="F20" s="110" t="s">
        <v>179</v>
      </c>
      <c r="G20" s="149" t="s">
        <v>172</v>
      </c>
      <c r="H20" s="323" t="s">
        <v>180</v>
      </c>
      <c r="I20" s="109" t="s">
        <v>72</v>
      </c>
      <c r="J20" s="111">
        <v>34.46</v>
      </c>
      <c r="K20" s="479"/>
      <c r="L20" s="465"/>
      <c r="M20" s="465"/>
      <c r="N20" s="77" t="str">
        <f t="shared" si="0"/>
        <v>VÁLIDO</v>
      </c>
      <c r="O20" s="46"/>
      <c r="P20" s="72"/>
      <c r="Q20" s="467"/>
      <c r="R20" s="467"/>
      <c r="T20" s="57">
        <f>AVERAGE(J16:J20)</f>
        <v>29.371999999999996</v>
      </c>
      <c r="U20" s="58">
        <f>_xlfn.STDEV.S(J16:J20)</f>
        <v>3.8473523363477233</v>
      </c>
      <c r="V20" s="59">
        <f>U20/T20</f>
        <v>0.13098707395981629</v>
      </c>
      <c r="W20" s="60" t="str">
        <f>IF(V20&gt;25,"MEDIANA;","MÉDIA")</f>
        <v>MÉDIA</v>
      </c>
      <c r="X20" s="61">
        <f>MIN(J16:J20)</f>
        <v>24.1</v>
      </c>
      <c r="Y20" s="70" t="s">
        <v>68</v>
      </c>
      <c r="Z20" s="71" t="s">
        <v>69</v>
      </c>
      <c r="AB20" s="44"/>
      <c r="AC20" s="82"/>
      <c r="AD20" s="82"/>
      <c r="AE20" s="82"/>
      <c r="AF20" s="82"/>
      <c r="AG20" s="82"/>
      <c r="AH20" s="82"/>
      <c r="AI20" s="82"/>
      <c r="AJ20" s="82"/>
      <c r="AK20" s="86"/>
      <c r="AL20" s="28"/>
    </row>
    <row r="21" spans="1:38" ht="61.9" hidden="1" customHeight="1" thickBot="1" x14ac:dyDescent="0.3">
      <c r="A21" s="469"/>
      <c r="B21" s="469"/>
      <c r="C21" s="471"/>
      <c r="D21" s="473"/>
      <c r="E21" s="475"/>
      <c r="F21" s="100" t="s">
        <v>181</v>
      </c>
      <c r="G21" s="105" t="s">
        <v>182</v>
      </c>
      <c r="H21" s="93"/>
      <c r="I21" s="81" t="s">
        <v>72</v>
      </c>
      <c r="J21" s="102">
        <v>14.15</v>
      </c>
      <c r="K21" s="479"/>
      <c r="L21" s="465"/>
      <c r="M21" s="465"/>
      <c r="N21" s="77" t="str">
        <f>IF(J21&gt;L$16,"EXCESSIVAMENTE ELEVADO",IF(J21&lt;M$16,"INEXEQUÍVEL","VÁLIDO"))</f>
        <v>INEXEQUÍVEL</v>
      </c>
      <c r="O21" s="46"/>
      <c r="P21" s="72"/>
      <c r="Q21" s="467"/>
      <c r="R21" s="467"/>
      <c r="AB21" s="44"/>
      <c r="AC21" s="82"/>
      <c r="AD21" s="82"/>
      <c r="AE21" s="82"/>
      <c r="AF21" s="82"/>
      <c r="AG21" s="82"/>
      <c r="AH21" s="82"/>
      <c r="AI21" s="82"/>
      <c r="AJ21" s="82"/>
      <c r="AK21" s="86"/>
      <c r="AL21" s="28"/>
    </row>
    <row r="22" spans="1:38" ht="80.25" hidden="1" customHeight="1" x14ac:dyDescent="0.25">
      <c r="A22" s="469"/>
      <c r="B22" s="469"/>
      <c r="C22" s="471"/>
      <c r="D22" s="473"/>
      <c r="E22" s="475"/>
      <c r="F22" s="115" t="s">
        <v>183</v>
      </c>
      <c r="G22" s="106" t="s">
        <v>184</v>
      </c>
      <c r="H22" s="94" t="s">
        <v>185</v>
      </c>
      <c r="I22" s="81" t="s">
        <v>72</v>
      </c>
      <c r="J22" s="95">
        <v>14.89</v>
      </c>
      <c r="K22" s="479"/>
      <c r="L22" s="465"/>
      <c r="M22" s="465"/>
      <c r="N22" s="77" t="str">
        <f t="shared" si="0"/>
        <v>INEXEQUÍVEL</v>
      </c>
      <c r="O22" s="46"/>
      <c r="P22" s="72"/>
      <c r="Q22" s="467"/>
      <c r="R22" s="467"/>
      <c r="AB22" s="44"/>
      <c r="AC22" s="82"/>
      <c r="AD22" s="82"/>
      <c r="AE22" s="82"/>
      <c r="AF22" s="82"/>
      <c r="AG22" s="82"/>
      <c r="AH22" s="82"/>
      <c r="AI22" s="82"/>
      <c r="AJ22" s="82"/>
      <c r="AK22" s="86"/>
      <c r="AL22" s="28"/>
    </row>
    <row r="23" spans="1:38" ht="61.9" hidden="1" customHeight="1" x14ac:dyDescent="0.25">
      <c r="A23" s="469"/>
      <c r="B23" s="469"/>
      <c r="C23" s="471"/>
      <c r="D23" s="473"/>
      <c r="E23" s="475"/>
      <c r="F23" s="107" t="s">
        <v>186</v>
      </c>
      <c r="G23" s="80" t="s">
        <v>187</v>
      </c>
      <c r="H23" s="97" t="s">
        <v>188</v>
      </c>
      <c r="I23" s="81" t="s">
        <v>72</v>
      </c>
      <c r="J23" s="87">
        <v>14.99</v>
      </c>
      <c r="K23" s="479"/>
      <c r="L23" s="465"/>
      <c r="M23" s="465"/>
      <c r="N23" s="77" t="str">
        <f t="shared" si="0"/>
        <v>INEXEQUÍVEL</v>
      </c>
      <c r="O23" s="46"/>
      <c r="P23" s="72"/>
      <c r="Q23" s="467"/>
      <c r="R23" s="467"/>
      <c r="AB23" s="44"/>
      <c r="AC23" s="82"/>
      <c r="AD23" s="82"/>
      <c r="AE23" s="82"/>
      <c r="AF23" s="82"/>
      <c r="AG23" s="82"/>
      <c r="AH23" s="82"/>
      <c r="AI23" s="82"/>
      <c r="AJ23" s="82"/>
      <c r="AK23" s="86"/>
      <c r="AL23" s="28"/>
    </row>
    <row r="24" spans="1:38" ht="61.9" hidden="1" customHeight="1" x14ac:dyDescent="0.25">
      <c r="A24" s="469"/>
      <c r="B24" s="469"/>
      <c r="C24" s="471"/>
      <c r="D24" s="473"/>
      <c r="E24" s="475"/>
      <c r="F24" s="96" t="s">
        <v>189</v>
      </c>
      <c r="G24" s="94" t="s">
        <v>190</v>
      </c>
      <c r="H24" s="94" t="s">
        <v>191</v>
      </c>
      <c r="I24" s="81" t="s">
        <v>192</v>
      </c>
      <c r="J24" s="99">
        <v>15.19</v>
      </c>
      <c r="K24" s="479"/>
      <c r="L24" s="465"/>
      <c r="M24" s="465"/>
      <c r="N24" s="77" t="str">
        <f t="shared" si="0"/>
        <v>INEXEQUÍVEL</v>
      </c>
      <c r="O24" s="46"/>
      <c r="P24" s="72"/>
      <c r="Q24" s="467"/>
      <c r="R24" s="467"/>
      <c r="AB24" s="44"/>
      <c r="AC24" s="82"/>
      <c r="AD24" s="82"/>
      <c r="AE24" s="82"/>
      <c r="AF24" s="82"/>
      <c r="AG24" s="82"/>
      <c r="AH24" s="82"/>
      <c r="AI24" s="82"/>
      <c r="AJ24" s="82"/>
      <c r="AK24" s="86"/>
      <c r="AL24" s="28"/>
    </row>
    <row r="25" spans="1:38" ht="61.9" hidden="1" customHeight="1" x14ac:dyDescent="0.25">
      <c r="A25" s="469"/>
      <c r="B25" s="469"/>
      <c r="C25" s="471"/>
      <c r="D25" s="473"/>
      <c r="E25" s="475"/>
      <c r="F25" s="101" t="s">
        <v>193</v>
      </c>
      <c r="G25" s="104" t="s">
        <v>182</v>
      </c>
      <c r="H25" s="94" t="s">
        <v>194</v>
      </c>
      <c r="I25" s="81" t="s">
        <v>57</v>
      </c>
      <c r="J25" s="99">
        <v>15.51</v>
      </c>
      <c r="K25" s="479"/>
      <c r="L25" s="465"/>
      <c r="M25" s="465"/>
      <c r="N25" s="77" t="str">
        <f>IF(J25&gt;L$16,"EXCESSIVAMENTE ELEVADO",IF(J25&lt;M$16,"INEXEQUÍVEL","VÁLIDO"))</f>
        <v>INEXEQUÍVEL</v>
      </c>
      <c r="O25" s="46"/>
      <c r="P25" s="72"/>
      <c r="Q25" s="467"/>
      <c r="R25" s="467"/>
      <c r="AB25" s="44"/>
      <c r="AC25" s="82"/>
      <c r="AD25" s="82"/>
      <c r="AE25" s="82"/>
      <c r="AF25" s="82"/>
      <c r="AG25" s="82"/>
      <c r="AH25" s="82"/>
      <c r="AI25" s="82"/>
      <c r="AJ25" s="82"/>
      <c r="AK25" s="86"/>
      <c r="AL25" s="28"/>
    </row>
    <row r="26" spans="1:38" ht="83.25" hidden="1" customHeight="1" x14ac:dyDescent="0.25">
      <c r="A26" s="469"/>
      <c r="B26" s="469"/>
      <c r="C26" s="471"/>
      <c r="D26" s="473"/>
      <c r="E26" s="475"/>
      <c r="F26" s="107" t="s">
        <v>195</v>
      </c>
      <c r="G26" s="98" t="s">
        <v>196</v>
      </c>
      <c r="H26" s="97" t="s">
        <v>197</v>
      </c>
      <c r="I26" s="81" t="s">
        <v>192</v>
      </c>
      <c r="J26" s="103">
        <v>15.69</v>
      </c>
      <c r="K26" s="479"/>
      <c r="L26" s="465"/>
      <c r="M26" s="465"/>
      <c r="N26" s="77" t="str">
        <f t="shared" si="0"/>
        <v>INEXEQUÍVEL</v>
      </c>
      <c r="O26" s="46"/>
      <c r="P26" s="72"/>
      <c r="Q26" s="467"/>
      <c r="R26" s="467"/>
      <c r="AB26" s="44"/>
      <c r="AC26" s="82"/>
      <c r="AD26" s="82"/>
      <c r="AE26" s="82"/>
      <c r="AF26" s="82"/>
      <c r="AG26" s="82"/>
      <c r="AH26" s="82"/>
      <c r="AI26" s="82"/>
      <c r="AJ26" s="82"/>
      <c r="AK26" s="86"/>
      <c r="AL26" s="28"/>
    </row>
    <row r="27" spans="1:38" ht="61.9" hidden="1" customHeight="1" x14ac:dyDescent="0.25">
      <c r="A27" s="469"/>
      <c r="B27" s="469"/>
      <c r="C27" s="471"/>
      <c r="D27" s="473"/>
      <c r="E27" s="475"/>
      <c r="F27" s="107" t="s">
        <v>198</v>
      </c>
      <c r="G27" s="80" t="s">
        <v>187</v>
      </c>
      <c r="H27" s="97" t="s">
        <v>199</v>
      </c>
      <c r="I27" s="81" t="s">
        <v>57</v>
      </c>
      <c r="J27" s="87">
        <v>17</v>
      </c>
      <c r="K27" s="479"/>
      <c r="L27" s="465"/>
      <c r="M27" s="465"/>
      <c r="N27" s="77" t="str">
        <f>IF(J27&gt;L$16,"EXCESSIVAMENTE ELEVADO",IF(J27&lt;M$16,"INEXEQUÍVEL","VÁLIDO"))</f>
        <v>INEXEQUÍVEL</v>
      </c>
      <c r="O27" s="46"/>
      <c r="P27" s="72"/>
      <c r="Q27" s="467"/>
      <c r="R27" s="496"/>
      <c r="AB27" s="44"/>
      <c r="AC27" s="82"/>
      <c r="AD27" s="82"/>
      <c r="AE27" s="82"/>
      <c r="AF27" s="82"/>
      <c r="AG27" s="82"/>
      <c r="AH27" s="82"/>
      <c r="AI27" s="82"/>
      <c r="AJ27" s="82"/>
      <c r="AK27" s="86"/>
      <c r="AL27" s="28"/>
    </row>
    <row r="28" spans="1:38" s="20" customFormat="1" ht="21.75" customHeight="1" x14ac:dyDescent="0.25">
      <c r="A28" s="460" t="s">
        <v>114</v>
      </c>
      <c r="B28" s="461"/>
      <c r="C28" s="462"/>
      <c r="D28" s="462"/>
      <c r="E28" s="462"/>
      <c r="F28" s="462"/>
      <c r="G28" s="461"/>
      <c r="H28" s="461"/>
      <c r="I28" s="461"/>
      <c r="J28" s="461"/>
      <c r="K28" s="461"/>
      <c r="L28" s="461"/>
      <c r="M28" s="461"/>
      <c r="N28" s="461"/>
      <c r="O28" s="461"/>
      <c r="P28" s="461"/>
      <c r="Q28" s="463"/>
      <c r="R28" s="497">
        <f>SUM(R16)</f>
        <v>587.4</v>
      </c>
      <c r="V28" s="40"/>
    </row>
    <row r="32" spans="1:38" ht="190.5" customHeight="1" x14ac:dyDescent="0.25">
      <c r="A32" s="343" t="s">
        <v>115</v>
      </c>
      <c r="B32" s="344"/>
      <c r="C32" s="344"/>
      <c r="D32" s="344"/>
      <c r="E32" s="344"/>
      <c r="F32" s="344"/>
      <c r="G32" s="344"/>
      <c r="H32" s="344"/>
      <c r="I32" s="344"/>
      <c r="J32" s="344"/>
      <c r="K32" s="344"/>
      <c r="L32" s="344"/>
      <c r="M32" s="344"/>
      <c r="N32" s="344"/>
      <c r="O32" s="344"/>
      <c r="P32" s="344"/>
      <c r="Q32" s="344"/>
      <c r="R32" s="344"/>
      <c r="S32" s="344"/>
      <c r="T32" s="344"/>
      <c r="U32" s="344"/>
      <c r="V32"/>
      <c r="Y32" s="39"/>
    </row>
  </sheetData>
  <mergeCells count="34">
    <mergeCell ref="R16:R27"/>
    <mergeCell ref="AC16:AJ16"/>
    <mergeCell ref="K16:K27"/>
    <mergeCell ref="L16:L27"/>
    <mergeCell ref="T16:X18"/>
    <mergeCell ref="Y16:Z18"/>
    <mergeCell ref="I14:I15"/>
    <mergeCell ref="J14:J15"/>
    <mergeCell ref="K14:K15"/>
    <mergeCell ref="L14:L15"/>
    <mergeCell ref="A28:Q28"/>
    <mergeCell ref="M16:M27"/>
    <mergeCell ref="Q16:Q27"/>
    <mergeCell ref="A16:A27"/>
    <mergeCell ref="B16:B27"/>
    <mergeCell ref="C16:C27"/>
    <mergeCell ref="D16:D27"/>
    <mergeCell ref="E16:E27"/>
    <mergeCell ref="A32:U32"/>
    <mergeCell ref="A7:Q7"/>
    <mergeCell ref="A11:R11"/>
    <mergeCell ref="AC13:AJ13"/>
    <mergeCell ref="A14:A15"/>
    <mergeCell ref="B14:B15"/>
    <mergeCell ref="C14:C15"/>
    <mergeCell ref="D14:D15"/>
    <mergeCell ref="E14:E15"/>
    <mergeCell ref="F14:F15"/>
    <mergeCell ref="G14:G15"/>
    <mergeCell ref="N14:N15"/>
    <mergeCell ref="O14:P15"/>
    <mergeCell ref="Q14:R14"/>
    <mergeCell ref="M14:M15"/>
    <mergeCell ref="H14:H15"/>
  </mergeCells>
  <conditionalFormatting sqref="N16:N27">
    <cfRule type="aboveAverage" dxfId="787" priority="8343" aboveAverage="0"/>
  </conditionalFormatting>
  <conditionalFormatting sqref="N16:O27">
    <cfRule type="cellIs" dxfId="786" priority="482" operator="lessThan">
      <formula>"K$25"</formula>
    </cfRule>
    <cfRule type="cellIs" dxfId="785" priority="483" operator="greaterThan">
      <formula>"J&amp;25"</formula>
    </cfRule>
    <cfRule type="cellIs" dxfId="784" priority="485" operator="greaterThan">
      <formula>"J$25"</formula>
    </cfRule>
    <cfRule type="containsText" priority="8336" operator="containsText" text="Excessivamente elevado">
      <formula>NOT(ISERROR(SEARCH("Excessivamente elevado",N16)))</formula>
    </cfRule>
    <cfRule type="containsText" dxfId="783" priority="8337" operator="containsText" text="Válido">
      <formula>NOT(ISERROR(SEARCH("Válido",N16)))</formula>
    </cfRule>
    <cfRule type="containsText" dxfId="782" priority="8338" operator="containsText" text="Inexequível">
      <formula>NOT(ISERROR(SEARCH("Inexequível",N16)))</formula>
    </cfRule>
  </conditionalFormatting>
  <conditionalFormatting sqref="N6:P6 N10:P10">
    <cfRule type="containsText" dxfId="781" priority="1" operator="containsText" text="Excessivamente elevado">
      <formula>NOT(ISERROR(SEARCH("Excessivamente elevado",N6)))</formula>
    </cfRule>
  </conditionalFormatting>
  <conditionalFormatting sqref="N28:P31">
    <cfRule type="containsText" dxfId="780" priority="32" operator="containsText" text="Excessivamente elevado">
      <formula>NOT(ISERROR(SEARCH("Excessivamente elevado",N28)))</formula>
    </cfRule>
  </conditionalFormatting>
  <conditionalFormatting sqref="O14">
    <cfRule type="containsText" dxfId="779" priority="480" operator="containsText" text="Excessivamente elevado">
      <formula>NOT(ISERROR(SEARCH("Excessivamente elevado",O14)))</formula>
    </cfRule>
  </conditionalFormatting>
  <conditionalFormatting sqref="O16:O27 N12:P13 N33:P1048576 N14:N27">
    <cfRule type="containsText" dxfId="778" priority="481" operator="containsText" text="Excessivamente elevado">
      <formula>NOT(ISERROR(SEARCH("Excessivamente elevado",N12)))</formula>
    </cfRule>
  </conditionalFormatting>
  <conditionalFormatting sqref="O16:O27">
    <cfRule type="cellIs" dxfId="777" priority="409" operator="between">
      <formula>75</formula>
      <formula>100</formula>
    </cfRule>
    <cfRule type="aboveAverage" dxfId="776" priority="8339" aboveAverage="0"/>
  </conditionalFormatting>
  <pageMargins left="0.7" right="0.7" top="0.75" bottom="0.75" header="0.3" footer="0.3"/>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93741-ED55-45C5-BCA4-DB82EC2B8A5A}">
  <dimension ref="A1:V18"/>
  <sheetViews>
    <sheetView workbookViewId="0">
      <selection activeCell="B15" sqref="B15:C15"/>
    </sheetView>
  </sheetViews>
  <sheetFormatPr defaultRowHeight="15" x14ac:dyDescent="0.25"/>
  <cols>
    <col min="2" max="2" width="9.85546875" bestFit="1" customWidth="1"/>
    <col min="3" max="3" width="34.140625" customWidth="1"/>
    <col min="4" max="4" width="10.5703125" bestFit="1" customWidth="1"/>
  </cols>
  <sheetData>
    <row r="1" spans="1:22" x14ac:dyDescent="0.25">
      <c r="A1" s="20"/>
      <c r="B1" s="20"/>
      <c r="E1" s="41"/>
      <c r="F1" s="13"/>
      <c r="G1" s="13"/>
      <c r="H1" s="13"/>
      <c r="I1" s="13"/>
      <c r="J1" s="13"/>
      <c r="K1" s="13"/>
      <c r="N1" s="47"/>
      <c r="Q1" s="22"/>
      <c r="V1" s="39"/>
    </row>
    <row r="2" spans="1:22" x14ac:dyDescent="0.25">
      <c r="A2" s="20"/>
      <c r="B2" s="20"/>
      <c r="E2" s="41"/>
      <c r="F2" s="13"/>
      <c r="G2" s="13"/>
      <c r="H2" s="13"/>
      <c r="I2" s="13"/>
      <c r="J2" s="13"/>
      <c r="K2" s="13"/>
      <c r="N2" s="47"/>
      <c r="Q2" s="22"/>
      <c r="V2" s="39"/>
    </row>
    <row r="3" spans="1:22" x14ac:dyDescent="0.25">
      <c r="A3" s="20"/>
      <c r="B3" s="20"/>
      <c r="E3" s="41"/>
      <c r="G3" s="37"/>
      <c r="H3" s="13"/>
      <c r="I3" s="13"/>
      <c r="J3" s="13"/>
      <c r="K3" s="13"/>
      <c r="N3" s="47"/>
      <c r="Q3" s="22"/>
      <c r="V3" s="39"/>
    </row>
    <row r="4" spans="1:22" x14ac:dyDescent="0.25">
      <c r="A4" s="20"/>
      <c r="B4" s="20"/>
      <c r="E4" s="41"/>
      <c r="F4" s="13"/>
      <c r="G4" s="13"/>
      <c r="H4" s="13"/>
      <c r="I4" s="13"/>
      <c r="J4" s="13"/>
      <c r="K4" s="13"/>
      <c r="N4" s="47"/>
      <c r="Q4" s="22"/>
      <c r="R4" s="39"/>
      <c r="S4" s="39"/>
      <c r="V4" s="39"/>
    </row>
    <row r="5" spans="1:22" x14ac:dyDescent="0.25">
      <c r="A5" s="26" t="s">
        <v>200</v>
      </c>
      <c r="B5" s="20"/>
      <c r="E5" s="41"/>
      <c r="F5" s="13"/>
      <c r="G5" s="13"/>
      <c r="H5" s="13"/>
      <c r="I5" s="13"/>
      <c r="J5" s="13"/>
      <c r="K5" s="13"/>
      <c r="N5" s="47"/>
      <c r="P5" s="22"/>
      <c r="Q5" s="22"/>
      <c r="V5" s="39"/>
    </row>
    <row r="6" spans="1:22" ht="15.75" x14ac:dyDescent="0.25">
      <c r="A6" s="26" t="s">
        <v>7</v>
      </c>
      <c r="B6" s="26"/>
      <c r="E6" s="41"/>
      <c r="F6" s="13"/>
      <c r="G6" s="83"/>
      <c r="H6" s="84"/>
      <c r="I6" s="84"/>
      <c r="J6" s="84"/>
      <c r="K6" s="85"/>
      <c r="N6" s="47"/>
      <c r="Q6" s="22"/>
      <c r="V6" s="39"/>
    </row>
    <row r="7" spans="1:22" ht="15" customHeight="1" x14ac:dyDescent="0.25">
      <c r="A7" s="345" t="s">
        <v>11</v>
      </c>
      <c r="B7" s="345"/>
      <c r="C7" s="345"/>
      <c r="D7" s="345"/>
      <c r="E7" s="345"/>
      <c r="F7" s="345"/>
      <c r="G7" s="345"/>
      <c r="H7" s="345"/>
      <c r="I7" s="345"/>
      <c r="J7" s="345"/>
      <c r="K7" s="345"/>
      <c r="L7" s="345"/>
      <c r="M7" s="345"/>
      <c r="N7" s="345"/>
      <c r="O7" s="345"/>
      <c r="P7" s="345"/>
      <c r="Q7" s="345"/>
      <c r="V7" s="39"/>
    </row>
    <row r="8" spans="1:22" ht="21.75" customHeight="1" x14ac:dyDescent="0.25">
      <c r="A8" s="76"/>
      <c r="B8" s="90"/>
      <c r="C8" s="90"/>
      <c r="D8" s="90"/>
      <c r="E8" s="90"/>
      <c r="F8" s="90"/>
      <c r="G8" s="90"/>
      <c r="H8" s="90"/>
      <c r="I8" s="90"/>
      <c r="J8" s="90"/>
      <c r="K8" s="90"/>
      <c r="L8" s="90"/>
      <c r="M8" s="90"/>
      <c r="N8" s="90"/>
      <c r="O8" s="90"/>
      <c r="P8" s="90"/>
      <c r="Q8" s="90"/>
      <c r="V8" s="39"/>
    </row>
    <row r="9" spans="1:22" ht="21.75" customHeight="1" x14ac:dyDescent="0.25">
      <c r="A9" s="76" t="s">
        <v>17</v>
      </c>
      <c r="B9" s="88"/>
      <c r="C9" s="88"/>
      <c r="D9" s="88"/>
      <c r="E9" s="88"/>
      <c r="F9" s="88"/>
      <c r="G9" s="88"/>
      <c r="H9" s="88"/>
      <c r="I9" s="88"/>
      <c r="J9" s="88"/>
      <c r="K9" s="88"/>
      <c r="L9" s="88"/>
      <c r="M9" s="88"/>
      <c r="N9" s="88"/>
      <c r="O9" s="88"/>
      <c r="P9" s="88"/>
      <c r="Q9" s="88"/>
      <c r="V9" s="39"/>
    </row>
    <row r="11" spans="1:22" ht="15.75" thickBot="1" x14ac:dyDescent="0.3">
      <c r="B11" s="133" t="s">
        <v>201</v>
      </c>
      <c r="C11" s="133" t="s">
        <v>202</v>
      </c>
      <c r="D11" s="133" t="s">
        <v>203</v>
      </c>
    </row>
    <row r="12" spans="1:22" x14ac:dyDescent="0.25">
      <c r="B12" s="130" t="s">
        <v>204</v>
      </c>
      <c r="C12" s="130" t="s">
        <v>205</v>
      </c>
      <c r="D12" s="134">
        <f>'LOTE 01 - CAPACHOS'!U265</f>
        <v>63549.98</v>
      </c>
    </row>
    <row r="13" spans="1:22" x14ac:dyDescent="0.25">
      <c r="B13" s="131" t="s">
        <v>206</v>
      </c>
      <c r="C13" s="154" t="s">
        <v>207</v>
      </c>
      <c r="D13" s="135">
        <f>'LOTE 02 - CAPACHOS PERSONAL.'!U59</f>
        <v>14457.32</v>
      </c>
    </row>
    <row r="14" spans="1:22" ht="15.75" thickBot="1" x14ac:dyDescent="0.3">
      <c r="B14" s="131" t="s">
        <v>208</v>
      </c>
      <c r="C14" s="132" t="s">
        <v>209</v>
      </c>
      <c r="D14" s="135">
        <f>'ITEM 31 - PALLETS'!R28</f>
        <v>587.4</v>
      </c>
    </row>
    <row r="15" spans="1:22" ht="15.75" thickBot="1" x14ac:dyDescent="0.3">
      <c r="B15" s="491">
        <v>596</v>
      </c>
      <c r="C15" s="492"/>
      <c r="D15" s="136">
        <f>SUM(D12:D14)</f>
        <v>78594.7</v>
      </c>
    </row>
    <row r="16" spans="1:22" x14ac:dyDescent="0.25">
      <c r="C16" s="129"/>
    </row>
    <row r="17" spans="3:3" x14ac:dyDescent="0.25">
      <c r="C17" s="129"/>
    </row>
    <row r="18" spans="3:3" x14ac:dyDescent="0.25">
      <c r="C18" s="129"/>
    </row>
  </sheetData>
  <mergeCells count="2">
    <mergeCell ref="A7:Q7"/>
    <mergeCell ref="B15:C15"/>
  </mergeCells>
  <conditionalFormatting sqref="N6:P6">
    <cfRule type="containsText" dxfId="775" priority="1" operator="containsText" text="Excessivamente elevado">
      <formula>NOT(ISERROR(SEARCH("Excessivamente elevado",N6)))</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0">
    <tabColor rgb="FF00B0F0"/>
  </sheetPr>
  <dimension ref="A1:I6"/>
  <sheetViews>
    <sheetView showGridLines="0" workbookViewId="0">
      <pane ySplit="2" topLeftCell="A3" activePane="bottomLeft" state="frozen"/>
      <selection pane="bottomLeft" sqref="A1:H1"/>
    </sheetView>
  </sheetViews>
  <sheetFormatPr defaultRowHeight="15" x14ac:dyDescent="0.25"/>
  <cols>
    <col min="3" max="3" width="44.28515625" customWidth="1"/>
    <col min="6" max="6" width="10" bestFit="1" customWidth="1"/>
    <col min="7" max="7" width="13.28515625" bestFit="1" customWidth="1"/>
    <col min="8" max="8" width="29" customWidth="1"/>
    <col min="9" max="9" width="255.7109375" hidden="1" customWidth="1"/>
  </cols>
  <sheetData>
    <row r="1" spans="1:9" ht="41.25" customHeight="1" x14ac:dyDescent="0.25">
      <c r="A1" s="493" t="s">
        <v>210</v>
      </c>
      <c r="B1" s="494"/>
      <c r="C1" s="494"/>
      <c r="D1" s="494"/>
      <c r="E1" s="494"/>
      <c r="F1" s="494"/>
      <c r="G1" s="494"/>
      <c r="H1" s="494"/>
    </row>
    <row r="2" spans="1:9" s="6" customFormat="1" ht="30" x14ac:dyDescent="0.25">
      <c r="A2" s="9" t="s">
        <v>29</v>
      </c>
      <c r="B2" s="9" t="s">
        <v>211</v>
      </c>
      <c r="C2" s="11" t="s">
        <v>212</v>
      </c>
      <c r="D2" s="10" t="s">
        <v>213</v>
      </c>
      <c r="E2" s="10" t="s">
        <v>33</v>
      </c>
      <c r="F2" s="12" t="s">
        <v>41</v>
      </c>
      <c r="G2" s="12" t="s">
        <v>214</v>
      </c>
      <c r="H2" s="9" t="s">
        <v>215</v>
      </c>
      <c r="I2" s="2" t="s">
        <v>216</v>
      </c>
    </row>
    <row r="3" spans="1:9" ht="135" x14ac:dyDescent="0.25">
      <c r="A3" s="8">
        <v>122</v>
      </c>
      <c r="B3" s="7">
        <v>4016</v>
      </c>
      <c r="C3" s="21" t="s">
        <v>217</v>
      </c>
      <c r="D3" s="18" t="s">
        <v>218</v>
      </c>
      <c r="E3" s="5">
        <v>20</v>
      </c>
      <c r="F3" s="16">
        <v>27.49</v>
      </c>
      <c r="G3" s="14">
        <f>F3*E3</f>
        <v>549.79999999999995</v>
      </c>
      <c r="H3" s="4"/>
      <c r="I3" s="3"/>
    </row>
    <row r="4" spans="1:9" ht="120" x14ac:dyDescent="0.25">
      <c r="A4" s="8">
        <v>123</v>
      </c>
      <c r="B4" s="7"/>
      <c r="C4" s="21" t="s">
        <v>219</v>
      </c>
      <c r="D4" s="18" t="s">
        <v>220</v>
      </c>
      <c r="E4" s="1">
        <v>1</v>
      </c>
      <c r="F4" s="16">
        <v>194.93</v>
      </c>
      <c r="G4" s="15">
        <f>F4*E4</f>
        <v>194.93</v>
      </c>
      <c r="H4" s="19"/>
      <c r="I4" s="3" t="s">
        <v>221</v>
      </c>
    </row>
    <row r="5" spans="1:9" ht="105" x14ac:dyDescent="0.25">
      <c r="A5" s="8">
        <v>124</v>
      </c>
      <c r="B5" s="7"/>
      <c r="C5" s="21" t="s">
        <v>222</v>
      </c>
      <c r="D5" s="18" t="s">
        <v>223</v>
      </c>
      <c r="E5" s="1">
        <v>2</v>
      </c>
      <c r="F5" s="16">
        <v>116.59</v>
      </c>
      <c r="G5" s="15">
        <f>F5*E5</f>
        <v>233.18</v>
      </c>
      <c r="H5" s="19"/>
      <c r="I5" s="3" t="s">
        <v>224</v>
      </c>
    </row>
    <row r="6" spans="1:9" x14ac:dyDescent="0.25">
      <c r="C6" s="495" t="s">
        <v>225</v>
      </c>
      <c r="D6" s="495"/>
      <c r="E6" s="495"/>
      <c r="F6" s="495"/>
      <c r="G6" s="17">
        <f>SUM(G3:G5)</f>
        <v>977.91000000000008</v>
      </c>
    </row>
  </sheetData>
  <mergeCells count="2">
    <mergeCell ref="A1:H1"/>
    <mergeCell ref="C6:F6"/>
  </mergeCells>
  <hyperlinks>
    <hyperlink ref="I4" r:id="rId1" xr:uid="{00000000-0004-0000-0100-000000000000}"/>
  </hyperlinks>
  <pageMargins left="0.511811024" right="0.511811024" top="0.78740157499999996" bottom="0.78740157499999996" header="0.31496062000000002" footer="0.31496062000000002"/>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46B65A122B1EA4396ED60EA1B858177" ma:contentTypeVersion="15" ma:contentTypeDescription="Crie um novo documento." ma:contentTypeScope="" ma:versionID="b526b302d9086e6f2bda9802cfd70df8">
  <xsd:schema xmlns:xsd="http://www.w3.org/2001/XMLSchema" xmlns:xs="http://www.w3.org/2001/XMLSchema" xmlns:p="http://schemas.microsoft.com/office/2006/metadata/properties" xmlns:ns2="d24f8861-b641-4a7d-8939-db33b24aee54" xmlns:ns3="7674b5d5-5d7b-4936-a314-ab804280fe7e" targetNamespace="http://schemas.microsoft.com/office/2006/metadata/properties" ma:root="true" ma:fieldsID="0fd0f41c8fc06d8ed6371bb2b5f768d7" ns2:_="" ns3:_="">
    <xsd:import namespace="d24f8861-b641-4a7d-8939-db33b24aee54"/>
    <xsd:import namespace="7674b5d5-5d7b-4936-a314-ab804280fe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8861-b641-4a7d-8939-db33b24a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dd4dd65b-f0b8-446f-8cb2-deb2546489d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74b5d5-5d7b-4936-a314-ab804280fe7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079c072-4018-48ce-a4c6-b76fd88df61c}" ma:internalName="TaxCatchAll" ma:showField="CatchAllData" ma:web="7674b5d5-5d7b-4936-a314-ab804280fe7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74b5d5-5d7b-4936-a314-ab804280fe7e" xsi:nil="true"/>
    <lcf76f155ced4ddcb4097134ff3c332f xmlns="d24f8861-b641-4a7d-8939-db33b24aee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58F571-CC0F-4F43-BE1B-FB781C4746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8861-b641-4a7d-8939-db33b24aee54"/>
    <ds:schemaRef ds:uri="7674b5d5-5d7b-4936-a314-ab804280f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64410E-408F-4D15-B886-B6358C860397}">
  <ds:schemaRefs>
    <ds:schemaRef ds:uri="http://schemas.microsoft.com/sharepoint/v3/contenttype/forms"/>
  </ds:schemaRefs>
</ds:datastoreItem>
</file>

<file path=customXml/itemProps3.xml><?xml version="1.0" encoding="utf-8"?>
<ds:datastoreItem xmlns:ds="http://schemas.openxmlformats.org/officeDocument/2006/customXml" ds:itemID="{5C5DFE1F-081A-413B-A4B7-33A52117BAAB}">
  <ds:schemaRefs>
    <ds:schemaRef ds:uri="http://schemas.microsoft.com/office/2006/metadata/properties"/>
    <ds:schemaRef ds:uri="http://schemas.microsoft.com/office/infopath/2007/PartnerControls"/>
    <ds:schemaRef ds:uri="7674b5d5-5d7b-4936-a314-ab804280fe7e"/>
    <ds:schemaRef ds:uri="d24f8861-b641-4a7d-8939-db33b24aee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LOTE 01 - CAPACHOS</vt:lpstr>
      <vt:lpstr>LOTE 02 - CAPACHOS PERSONAL.</vt:lpstr>
      <vt:lpstr>ITEM 31 - PALLETS</vt:lpstr>
      <vt:lpstr>Resumo</vt:lpstr>
      <vt:lpstr>GRUPO - 19</vt:lpstr>
      <vt:lpstr>'ITEM 31 - PALLETS'!_Hlk16782509</vt:lpstr>
      <vt:lpstr>'LOTE 01 - CAPACHOS'!_Hlk16782509</vt:lpstr>
      <vt:lpstr>'LOTE 02 - CAPACHOS PERSONAL.'!_Hlk16782509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Dhyonatas Lopes de Macedo</dc:creator>
  <cp:keywords/>
  <dc:description/>
  <cp:lastModifiedBy>Ideraldo Luiz Carvalho</cp:lastModifiedBy>
  <cp:revision/>
  <dcterms:created xsi:type="dcterms:W3CDTF">2020-01-27T17:52:42Z</dcterms:created>
  <dcterms:modified xsi:type="dcterms:W3CDTF">2024-04-29T20:14:33Z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0x010100B46B65A122B1EA4396ED60EA1B858177</vt:lpwstr>
  </property>
  <property fmtid="{D5CDD505-2E9C-101B-9397-08002B2CF9AE}" pid="3" name="MediaServiceImageTags">
    <vt:lpwstr/>
  </property>
</Properties>
</file>