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teixeira\Downloads\PCCAs\"/>
    </mc:Choice>
  </mc:AlternateContent>
  <xr:revisionPtr revIDLastSave="0" documentId="8_{1A81133A-C1A4-49ED-A1E7-E06DF700926E}" xr6:coauthVersionLast="47" xr6:coauthVersionMax="47" xr10:uidLastSave="{00000000-0000-0000-0000-000000000000}"/>
  <bookViews>
    <workbookView xWindow="810" yWindow="-120" windowWidth="28110" windowHeight="16440"/>
  </bookViews>
  <sheets>
    <sheet name="TRF6" sheetId="1" r:id="rId1"/>
    <sheet name="SJMG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E100" i="1"/>
  <c r="F100" i="1" s="1"/>
  <c r="E99" i="1"/>
  <c r="F99" i="1" s="1"/>
  <c r="F95" i="1"/>
  <c r="E95" i="1"/>
  <c r="E94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E85" i="1"/>
  <c r="D85" i="1"/>
  <c r="F85" i="1" s="1"/>
  <c r="F84" i="1"/>
  <c r="E84" i="1"/>
  <c r="F83" i="1"/>
  <c r="E83" i="1"/>
  <c r="F82" i="1"/>
  <c r="E82" i="1"/>
  <c r="F81" i="1"/>
  <c r="E81" i="1"/>
  <c r="D80" i="1"/>
  <c r="E80" i="1" s="1"/>
  <c r="F78" i="1"/>
  <c r="E78" i="1"/>
  <c r="E77" i="1"/>
  <c r="D77" i="1"/>
  <c r="F77" i="1" s="1"/>
  <c r="D76" i="1"/>
  <c r="F76" i="1" s="1"/>
  <c r="F75" i="1"/>
  <c r="E75" i="1"/>
  <c r="D75" i="1"/>
  <c r="F74" i="1"/>
  <c r="E74" i="1"/>
  <c r="D73" i="1"/>
  <c r="F73" i="1" s="1"/>
  <c r="F71" i="1"/>
  <c r="E71" i="1"/>
  <c r="F70" i="1"/>
  <c r="E70" i="1"/>
  <c r="D69" i="1"/>
  <c r="F69" i="1" s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D62" i="1"/>
  <c r="E62" i="1" s="1"/>
  <c r="E61" i="1"/>
  <c r="F61" i="1" s="1"/>
  <c r="E60" i="1"/>
  <c r="F60" i="1" s="1"/>
  <c r="F59" i="1"/>
  <c r="E59" i="1"/>
  <c r="F58" i="1"/>
  <c r="E58" i="1"/>
  <c r="F57" i="1"/>
  <c r="E57" i="1"/>
  <c r="F56" i="1"/>
  <c r="E56" i="1"/>
  <c r="F54" i="1"/>
  <c r="E54" i="1"/>
  <c r="D53" i="1"/>
  <c r="F53" i="1" s="1"/>
  <c r="F52" i="1"/>
  <c r="E52" i="1"/>
  <c r="F51" i="1"/>
  <c r="D51" i="1"/>
  <c r="F49" i="1"/>
  <c r="E49" i="1"/>
  <c r="E48" i="1"/>
  <c r="F48" i="1" s="1"/>
  <c r="F47" i="1"/>
  <c r="E47" i="1"/>
  <c r="F46" i="1"/>
  <c r="E46" i="1"/>
  <c r="F43" i="1"/>
  <c r="E43" i="1"/>
  <c r="F42" i="1"/>
  <c r="E42" i="1"/>
  <c r="F40" i="1"/>
  <c r="E40" i="1"/>
  <c r="F39" i="1"/>
  <c r="E39" i="1"/>
  <c r="F37" i="1"/>
  <c r="E37" i="1"/>
  <c r="F35" i="1"/>
  <c r="E35" i="1"/>
  <c r="E34" i="1"/>
  <c r="F34" i="1" s="1"/>
  <c r="E32" i="1"/>
  <c r="F31" i="1"/>
  <c r="E31" i="1"/>
  <c r="F30" i="1"/>
  <c r="E30" i="1"/>
  <c r="E29" i="1"/>
  <c r="F29" i="1" s="1"/>
  <c r="D27" i="1"/>
  <c r="E26" i="1"/>
  <c r="F26" i="1" s="1"/>
  <c r="F25" i="1"/>
  <c r="E25" i="1"/>
  <c r="F24" i="1"/>
  <c r="E24" i="1"/>
  <c r="F23" i="1"/>
  <c r="E23" i="1"/>
  <c r="E22" i="1"/>
  <c r="F22" i="1" s="1"/>
  <c r="F20" i="1"/>
  <c r="E20" i="1"/>
  <c r="F19" i="1"/>
  <c r="E19" i="1"/>
  <c r="F18" i="1"/>
  <c r="E18" i="1"/>
  <c r="D18" i="1"/>
  <c r="F17" i="1"/>
  <c r="E17" i="1"/>
  <c r="E16" i="1"/>
  <c r="F16" i="1" s="1"/>
  <c r="E15" i="1"/>
  <c r="F15" i="1" s="1"/>
  <c r="F14" i="1"/>
  <c r="E14" i="1"/>
  <c r="E13" i="1"/>
  <c r="D11" i="1"/>
  <c r="D101" i="1" s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E101" i="1" l="1"/>
  <c r="E76" i="1"/>
  <c r="E11" i="1"/>
  <c r="E69" i="1"/>
  <c r="F11" i="1"/>
  <c r="E27" i="1"/>
  <c r="F27" i="1" s="1"/>
  <c r="F101" i="1" s="1"/>
  <c r="E73" i="1"/>
  <c r="F80" i="1"/>
  <c r="D1048575" i="1"/>
  <c r="D1048576" i="1" s="1"/>
</calcChain>
</file>

<file path=xl/comments1.xml><?xml version="1.0" encoding="utf-8"?>
<comments xmlns="http://schemas.openxmlformats.org/spreadsheetml/2006/main">
  <authors>
    <author xml:space="preserve">ML </author>
  </authors>
  <commentList>
    <comment ref="D2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ID#AAAAs7T1y5g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Valor definido após conversas entre Administração e unidades.</t>
        </r>
        <r>
          <rPr>
            <sz val="11"/>
            <color rgb="FF000000"/>
            <rFont val="Calibri1"/>
          </rPr>
          <t xml:space="preserve">
Legenda:</t>
        </r>
        <r>
          <rPr>
            <sz val="11"/>
            <color rgb="FF000000"/>
            <rFont val="Calibri1"/>
          </rPr>
          <t xml:space="preserve">
Vermelho: cortado</t>
        </r>
        <r>
          <rPr>
            <sz val="11"/>
            <color rgb="FF000000"/>
            <rFont val="Calibri1"/>
          </rPr>
          <t xml:space="preserve">
Amarelo: menor</t>
        </r>
        <r>
          <rPr>
            <sz val="11"/>
            <color rgb="FF000000"/>
            <rFont val="Calibri1"/>
          </rPr>
          <t xml:space="preserve">
Verde: aumentado</t>
        </r>
      </text>
    </comment>
    <comment ref="E2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ID#AAAAs7T1y5Y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Em serviços comuns aos 1º e 2º graus, valor referente à parte da contratação ou do serviço que atende a necessidades do 1º Grau.</t>
        </r>
      </text>
    </comment>
    <comment ref="F2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ID#AAAAs7T1y5k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Em serviços comuns aos 1º e 2º Graus, valor referente à parte da contratação ou do serviço que atende a necessidades do 2º Grau.</t>
        </r>
      </text>
    </comment>
  </commentList>
</comments>
</file>

<file path=xl/comments2.xml><?xml version="1.0" encoding="utf-8"?>
<comments xmlns="http://schemas.openxmlformats.org/spreadsheetml/2006/main">
  <authors>
    <author xml:space="preserve">ML </author>
  </authors>
  <commentList>
    <comment ref="E3" authorId="0" shapeId="0">
      <text>
        <r>
          <rPr>
            <sz val="11"/>
            <color rgb="FF000000"/>
            <rFont val="Calibri1"/>
          </rPr>
          <t>======</t>
        </r>
        <r>
          <rPr>
            <sz val="11"/>
            <color rgb="FF000000"/>
            <rFont val="Calibri1"/>
          </rPr>
          <t xml:space="preserve">
ID#AAAAs7T1y5g</t>
        </r>
        <r>
          <rPr>
            <sz val="11"/>
            <color rgb="FF000000"/>
            <rFont val="Calibri1"/>
          </rPr>
          <t xml:space="preserve">
Edmundo Veras dos Santos Filho    (2023-03-15 20:39:19)</t>
        </r>
        <r>
          <rPr>
            <sz val="11"/>
            <color rgb="FF000000"/>
            <rFont val="Calibri1"/>
          </rPr>
          <t xml:space="preserve">
Valor definido após conversas entre Administração e unidades.</t>
        </r>
        <r>
          <rPr>
            <sz val="11"/>
            <color rgb="FF000000"/>
            <rFont val="Calibri1"/>
          </rPr>
          <t xml:space="preserve">
Legenda:</t>
        </r>
        <r>
          <rPr>
            <sz val="11"/>
            <color rgb="FF000000"/>
            <rFont val="Calibri1"/>
          </rPr>
          <t xml:space="preserve">
Vermelho: cortado</t>
        </r>
        <r>
          <rPr>
            <sz val="11"/>
            <color rgb="FF000000"/>
            <rFont val="Calibri1"/>
          </rPr>
          <t xml:space="preserve">
Amarelo: menor</t>
        </r>
        <r>
          <rPr>
            <sz val="11"/>
            <color rgb="FF000000"/>
            <rFont val="Calibri1"/>
          </rPr>
          <t xml:space="preserve">
Verde: aumentado</t>
        </r>
      </text>
    </comment>
  </commentList>
</comments>
</file>

<file path=xl/sharedStrings.xml><?xml version="1.0" encoding="utf-8"?>
<sst xmlns="http://schemas.openxmlformats.org/spreadsheetml/2006/main" count="555" uniqueCount="148">
  <si>
    <t>Tribunal Regional Federal da Sexta Região - Plano de Contratações Anual 2024 (TRF6-PCA 2024)</t>
  </si>
  <si>
    <t>Item</t>
  </si>
  <si>
    <t>Autor</t>
  </si>
  <si>
    <t>Descrição</t>
  </si>
  <si>
    <t>Aprovado</t>
  </si>
  <si>
    <t>Recursos SJMG</t>
  </si>
  <si>
    <t>Recursos TRF6</t>
  </si>
  <si>
    <t>Lógica de divisão entre os orçamentos do 1º e do 2º graus</t>
  </si>
  <si>
    <t>Prioridade</t>
  </si>
  <si>
    <t>Compartilhável</t>
  </si>
  <si>
    <t>SECGP</t>
  </si>
  <si>
    <t>Material de consumo dos consultório médico, odontológico e de psicologia</t>
  </si>
  <si>
    <t>Proporcional à quantidade de servidores em cada grau (80/20)</t>
  </si>
  <si>
    <t>Alta</t>
  </si>
  <si>
    <t>N</t>
  </si>
  <si>
    <t>Aquisição de equipamentos para consultório odontológico</t>
  </si>
  <si>
    <t>S</t>
  </si>
  <si>
    <t>Manutenção preventiva e corretiva do equipamento do consultório odontológico do Nubes</t>
  </si>
  <si>
    <t>Projeto de reforma de adequação do ambiente do consultório odontológico</t>
  </si>
  <si>
    <t>Baixa</t>
  </si>
  <si>
    <t>Execução da reforma para adequação do ambiente do consultório odontológico</t>
  </si>
  <si>
    <t>Adequação de imóvel para o Centro de Treinamento de Servidores</t>
  </si>
  <si>
    <t>Média</t>
  </si>
  <si>
    <t>Serviço de elaboração, organização, realização e acompanhamento de concurso público</t>
  </si>
  <si>
    <t>SECAM</t>
  </si>
  <si>
    <t>Materiais de consumo equipamentos de proteção individual - EPI's</t>
  </si>
  <si>
    <t>80%1G, 20%2G</t>
  </si>
  <si>
    <t>Materiais de consumo para estoque no almoxarifado</t>
  </si>
  <si>
    <t>Aquisição de livros</t>
  </si>
  <si>
    <t>Contratação da base de dados de livros online</t>
  </si>
  <si>
    <t>Contratação da base de dados de doutrina online</t>
  </si>
  <si>
    <t>Serviço de conservação dos processos antigos relativos à primeira fase da Justiça Federal</t>
  </si>
  <si>
    <t>Projeto de atualização da exposição de longa duração para o TRF6</t>
  </si>
  <si>
    <t>Painel do centro de memória junto ao Plenário</t>
  </si>
  <si>
    <t>Renovação da assinatura de plataforma eletrônica na área de licitações e contratos</t>
  </si>
  <si>
    <t>Aquisição de arquivo deslizante</t>
  </si>
  <si>
    <t>Mapoteca com 10 gavetas</t>
  </si>
  <si>
    <t>Instalação de sala para guarda permanente com climatização de precisão no arquivo</t>
  </si>
  <si>
    <t>Contratação da base de dados de Biblioteca Virtual</t>
  </si>
  <si>
    <t>Iluminação do porta pallet</t>
  </si>
  <si>
    <t>Aquisição de carrinhos tipo supermercado</t>
  </si>
  <si>
    <t>Aquisição de escadas plataforma</t>
  </si>
  <si>
    <t>Projeto de Reforma da fachada do edifício-sede III da Justiça Federal de Minas Gerais em Belo Horizonte</t>
  </si>
  <si>
    <t>ODC (75% IG, 25%2G); ERA(100%2G); AFP(100%1G)</t>
  </si>
  <si>
    <t>Fiscalização do Projeto de Reforma da fachada do edifício-sede III da Justiça Federal de Minas Gerais em Belo Horizonte</t>
  </si>
  <si>
    <t>Aquisição de pastas para arquivo permanente</t>
  </si>
  <si>
    <t>Execução de Reforma da fachada do edifício-sede III da Justiça Federal de Minas Gerais em Belo Horizonte</t>
  </si>
  <si>
    <t>Execução da SUBSTITUIÇÃO DE TUBULAÇÕES DE FERRO DO EDIFÍCIO-SEDE I EM BELO HORIZONTE.</t>
  </si>
  <si>
    <t>Projeto luminotécnico, climatização e forro do Edifício-sede I em BH (execução)</t>
  </si>
  <si>
    <t>Projeto luminotécnico, climatização e forro do Edifício-sede I em BH (fiscalização)</t>
  </si>
  <si>
    <t>CONTRATAÇÃO DE LAUDO DE ACESSIBILIDADE para os 3 Edifícios-sede</t>
  </si>
  <si>
    <t>OBRAS DE AJUSTES PARA OBTENÇÃO DE AVCB</t>
  </si>
  <si>
    <t>ODC (75% IG, 25%2G); ERA(100%2G); AFP(100%1G): Total 58%1G, 42%2G</t>
  </si>
  <si>
    <t>CONTRATAÇÃO DE LAUDO DE INSPEÇÃO PREDIAL PARA AS EDIFICAÇÕES DA JFMG EM BELO HORIZONTE E, SE POSSÍVEL, PARA O INTERIOR</t>
  </si>
  <si>
    <t>Serviço de Facilities para edifícios-sede da JFMG em BH</t>
  </si>
  <si>
    <t>ELABORAÇÃO DE PROJETO AS BUILT PARA TODAS AS EDIFICAÇÕES DA JFMG</t>
  </si>
  <si>
    <t>CONSULTORIA PARA RENOVAÇÃO DE AVCB EM TODAS AS EDIFICAÇÕES DA JFMG</t>
  </si>
  <si>
    <t>90% para 1G e 10% para 2G</t>
  </si>
  <si>
    <t>Serviço de elaboração de projetos por demanda</t>
  </si>
  <si>
    <t>DIAGNÓSTICO DE PATOLOGIAS NOS EDIFÍCIOS SEDE I E II DA JFMG EM BH</t>
  </si>
  <si>
    <t>Projeto da mudança do Plano de Ocupação (reforma) - todos os edifícios sede</t>
  </si>
  <si>
    <t>Execução da mudança do Plano de Ocupação (reforma) - todos os edifícios sede</t>
  </si>
  <si>
    <t>Licença de Software de orçamento de obras</t>
  </si>
  <si>
    <t>100%2G</t>
  </si>
  <si>
    <t>Guarita Edifício II - Execução</t>
  </si>
  <si>
    <t>100% 2G</t>
  </si>
  <si>
    <t>Serviço de apoio à fiscalização de obras e serviços de engenharia</t>
  </si>
  <si>
    <t>Inspeção e recarga de extintores de incêndio e mangueiras</t>
  </si>
  <si>
    <t>Vigilância desarmada e armada diurna e noturna nas instalações da Seção e Subseções Judiciárias de Minas Gerais</t>
  </si>
  <si>
    <t>Uniforme Tático, Social e Acessórios para os agentes da Polícia Judicial.</t>
  </si>
  <si>
    <t>Munição para uso em armamento utilizado pelos Agentes da Polícia Judicial no exercício de suas atividades e para treinamento.</t>
  </si>
  <si>
    <t>60%2G, 40%1G</t>
  </si>
  <si>
    <t>Renovação de frota veicular</t>
  </si>
  <si>
    <t>Implantação de Sistema de Controle de Acesso aos edíficios da JFMG</t>
  </si>
  <si>
    <t>58% 1G, 42% 2G</t>
  </si>
  <si>
    <t>Motoristas terceirizados</t>
  </si>
  <si>
    <t>Manutenção de ar condicionado dos prédios da SJMG.</t>
  </si>
  <si>
    <t>Comandos de iluminação do Edifício Oscar Dias Corrêa.</t>
  </si>
  <si>
    <t>Barramento blindado, nobreak, grupo gerador, ramal de abastecimento de combustível diesel para GMG e compatibilização dos atuais equipamentos existentes de suporte de energia alternativa dos Edifícios Sede da JFMG em Belo Horizonte.</t>
  </si>
  <si>
    <t>Dedetização e limpeza de caixas d'água.</t>
  </si>
  <si>
    <t>Manutenção de elevadores dos edifícios da Seção Judiciária de Minas Gerais</t>
  </si>
  <si>
    <t>Manutenção de grupos geradores.</t>
  </si>
  <si>
    <t>Telefonia fixa</t>
  </si>
  <si>
    <t>Telefonia SMP</t>
  </si>
  <si>
    <t>SECTI</t>
  </si>
  <si>
    <t>Service Desk</t>
  </si>
  <si>
    <t>Proporcional ao quantativo de usuários em cada grau (70%1G, 30%2G)</t>
  </si>
  <si>
    <t>Ferramenta de ITSM</t>
  </si>
  <si>
    <t>Manutenção preventiva e corretiva em Grupo Gerador do Datacenter</t>
  </si>
  <si>
    <t>Fornecimento de combustível óleo diesel para o Grupo Gerador do Datacenter</t>
  </si>
  <si>
    <t>Acesso móvel à internet (4G)</t>
  </si>
  <si>
    <t>Proporcional ao quantitativo de modens em cada grau (70%1G, 30%2G)</t>
  </si>
  <si>
    <t>Adequação de TI para novo Centro de Treinamento de Servidores</t>
  </si>
  <si>
    <t>Proporcional ao quantitativo de servidores (80%1G, 20%2G)</t>
  </si>
  <si>
    <t>Serviço de sustentação e evolução de software</t>
  </si>
  <si>
    <t>Aquisição de estações de alta performance - workstations</t>
  </si>
  <si>
    <t>Aquisição de impressoras multifuncionais</t>
  </si>
  <si>
    <t>Impressoras laser monocromática</t>
  </si>
  <si>
    <t>Fitas de backup</t>
  </si>
  <si>
    <t>Apoio à gestão e governança de TI</t>
  </si>
  <si>
    <t>Licenciamento de portas de switch FC</t>
  </si>
  <si>
    <t>Sustentação de Infraestrutura (aditivo para sustentação de infra em nuvem - 15%)</t>
  </si>
  <si>
    <t>Serviço de Infraestructure as a service - IASS</t>
  </si>
  <si>
    <t>Licenciamento de antivírus</t>
  </si>
  <si>
    <t>Licenciamento de software de estação de trabalho</t>
  </si>
  <si>
    <t>Aquisição de storage</t>
  </si>
  <si>
    <t>Aquisição de firewall</t>
  </si>
  <si>
    <t>Aquisição de software de backup</t>
  </si>
  <si>
    <t>Renovação da rede corporativa</t>
  </si>
  <si>
    <t>Link de internet principal</t>
  </si>
  <si>
    <t>Link de internet redundante</t>
  </si>
  <si>
    <t>Link Wan</t>
  </si>
  <si>
    <t>Modernização do sistema de telefonia</t>
  </si>
  <si>
    <t>Link para acesso SIP/FAC</t>
  </si>
  <si>
    <t>Manutenção preventiva e corretiva em Ar Condicionado do datacenter</t>
  </si>
  <si>
    <t>Licenciamento de sistema operacional windows</t>
  </si>
  <si>
    <t>Licenciamento de sistema operacionalLinux</t>
  </si>
  <si>
    <t>Licenciamento VMWARE</t>
  </si>
  <si>
    <t>ASGES</t>
  </si>
  <si>
    <t>Contratação de software tipo quadro em branco</t>
  </si>
  <si>
    <t>70%1G, 30%2G</t>
  </si>
  <si>
    <t>Aquisição de placas acrílicas para melhoria da comunicação visual do laboratório</t>
  </si>
  <si>
    <t>Pertinência da atividade do setor demandante</t>
  </si>
  <si>
    <t>Contratação de serviço de Bombeiro Civil para atender os edifícios da JFMG em BH/MG</t>
  </si>
  <si>
    <t>Aquisição de armas de fogo</t>
  </si>
  <si>
    <t>Equipamentos não letais (espargidores, lançadores de agentes químicos)</t>
  </si>
  <si>
    <t>R$80,000.00</t>
  </si>
  <si>
    <t>R$40,000.00</t>
  </si>
  <si>
    <t>Coletes Balísticos</t>
  </si>
  <si>
    <t>R$100,000.00</t>
  </si>
  <si>
    <t>R$50,000.00</t>
  </si>
  <si>
    <t>Mobiliário para atender o Plenário do Tribunal</t>
  </si>
  <si>
    <t>Aquisição de equipamentos e materiais diversos</t>
  </si>
  <si>
    <t>Aquisição de Mobiliário Corporativo</t>
  </si>
  <si>
    <t>Somatório</t>
  </si>
  <si>
    <t>Seção Judiciária de Minas Gerais - Plano de Contratações Anual 2024 (SJMG-PCA 2024)</t>
  </si>
  <si>
    <t>As contratações conjuntas com o Tribunal constaram da aba do PCA-TRF6, em razão da estrutura administrativa compartilhada</t>
  </si>
  <si>
    <t>Manutenção dos veículos pertencentes à frota da Seção Judiciária de Minas Gerais</t>
  </si>
  <si>
    <t>Reposição de peças automotivas aos veículos pertencentes à frota da Seção Judiciária de Minas Gerais - capital e Subseções Judiciária.</t>
  </si>
  <si>
    <t>Abastecimento dos veículos pertencentes à frota da Seção Judiciária de Minas Gerais -
Capital e Subseções Judiciárias</t>
  </si>
  <si>
    <t>Seguro dos veículos pertencentes à frota da Seção Judiciária de Minas Gerais - Capital e Subseções</t>
  </si>
  <si>
    <t>SECAD</t>
  </si>
  <si>
    <t>Aquisição de água mineral para as Subseções Judiciárias de Governador Valadares, Montes Claros, São João del Rei e Sete Lagoas</t>
  </si>
  <si>
    <t>Manutenção corretiva e preventiva de aparelhos de ar-condicionado das Subseções Judiiciárias</t>
  </si>
  <si>
    <t>Desinsetização, desratização e limpeza de caixa d'agua das Subseções Judiciárias</t>
  </si>
  <si>
    <t>Manutenção corretiva e preventiva de elevador das Subseções Judiciárias</t>
  </si>
  <si>
    <t>Recarga de extintores de incêndio, manutenção de mangueiras e equipamentos de combate a incêndio para as Subseções Judiciárias</t>
  </si>
  <si>
    <t>Substituição/modernização de elevadores do Edifício I em BH (AFP)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</si>
</sst>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6]General"/>
    <numFmt numFmtId="165" formatCode="[$R$-416]&quot; &quot;#,##0.00;&quot;-&quot;[$R$-416]&quot; &quot;#,##0.00"/>
    <numFmt numFmtId="166" formatCode="[$R$-416]&quot; &quot;#,##0.00;[Red]&quot;-&quot;[$R$-416]&quot; &quot;#,##0.00"/>
  </numFmts>
  <fonts count="8"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548135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1"/>
    </font>
    <font>
      <sz val="11"/>
      <color rgb="FF000000"/>
      <name val="Calibri1"/>
    </font>
  </fonts>
  <fills count="7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  <fill>
      <patternFill patternType="solid">
        <fgColor rgb="FFDADADA"/>
        <bgColor rgb="FFDADADA"/>
      </patternFill>
    </fill>
    <fill>
      <patternFill patternType="solid">
        <fgColor rgb="FFCCCCCC"/>
        <bgColor rgb="FFCCCCCC"/>
      </patternFill>
    </fill>
    <fill>
      <patternFill patternType="solid">
        <fgColor rgb="FF66FFFF"/>
        <bgColor rgb="FF66FFF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 applyNumberFormat="0" applyBorder="0" applyAlignment="0" applyProtection="0"/>
    <xf numFmtId="0" fontId="2" fillId="0" borderId="0" applyNumberFormat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5" fillId="0" borderId="0" applyNumberFormat="0" applyBorder="0" applyProtection="0"/>
  </cellStyleXfs>
  <cellXfs count="33">
    <xf numFmtId="0" fontId="0" fillId="0" borderId="0" xfId="0"/>
    <xf numFmtId="164" fontId="6" fillId="2" borderId="1" xfId="3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6" fillId="2" borderId="1" xfId="3" applyFont="1" applyFill="1" applyBorder="1" applyAlignment="1">
      <alignment horizontal="center" vertical="center" wrapText="1"/>
    </xf>
    <xf numFmtId="164" fontId="6" fillId="3" borderId="1" xfId="3" applyFont="1" applyFill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/>
    </xf>
    <xf numFmtId="164" fontId="7" fillId="0" borderId="0" xfId="3" applyFont="1" applyFill="1" applyAlignment="1">
      <alignment horizontal="left"/>
    </xf>
    <xf numFmtId="165" fontId="7" fillId="0" borderId="0" xfId="3" applyNumberFormat="1" applyFont="1" applyFill="1" applyAlignment="1">
      <alignment horizontal="center"/>
    </xf>
    <xf numFmtId="165" fontId="7" fillId="4" borderId="1" xfId="3" applyNumberFormat="1" applyFont="1" applyFill="1" applyBorder="1" applyAlignment="1">
      <alignment horizontal="center"/>
    </xf>
    <xf numFmtId="164" fontId="7" fillId="0" borderId="0" xfId="3" applyFont="1" applyFill="1" applyAlignment="1">
      <alignment horizontal="center"/>
    </xf>
    <xf numFmtId="164" fontId="3" fillId="0" borderId="0" xfId="3" applyFont="1" applyFill="1" applyAlignment="1">
      <alignment horizontal="left"/>
    </xf>
    <xf numFmtId="164" fontId="3" fillId="0" borderId="0" xfId="3" applyFont="1" applyFill="1" applyAlignment="1">
      <alignment horizontal="center"/>
    </xf>
    <xf numFmtId="164" fontId="7" fillId="0" borderId="0" xfId="3" applyFont="1" applyFill="1" applyAlignment="1">
      <alignment horizontal="left" wrapText="1"/>
    </xf>
    <xf numFmtId="164" fontId="7" fillId="0" borderId="0" xfId="3" applyFont="1" applyFill="1" applyAlignment="1">
      <alignment horizontal="center" wrapText="1"/>
    </xf>
    <xf numFmtId="164" fontId="7" fillId="0" borderId="0" xfId="3" applyFont="1" applyFill="1" applyAlignment="1">
      <alignment horizontal="left" vertical="center"/>
    </xf>
    <xf numFmtId="165" fontId="7" fillId="0" borderId="0" xfId="3" applyNumberFormat="1" applyFont="1" applyFill="1" applyAlignment="1">
      <alignment horizontal="center" vertical="center"/>
    </xf>
    <xf numFmtId="165" fontId="3" fillId="0" borderId="0" xfId="3" applyNumberFormat="1" applyFont="1" applyFill="1" applyAlignment="1">
      <alignment horizontal="center"/>
    </xf>
    <xf numFmtId="164" fontId="7" fillId="0" borderId="0" xfId="3" applyFont="1" applyFill="1" applyAlignment="1">
      <alignment horizontal="left" vertical="center" wrapText="1"/>
    </xf>
    <xf numFmtId="164" fontId="7" fillId="0" borderId="0" xfId="3" applyFon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164" fontId="6" fillId="2" borderId="1" xfId="3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164" fontId="6" fillId="5" borderId="2" xfId="3" applyFont="1" applyFill="1" applyBorder="1" applyAlignment="1">
      <alignment horizontal="center" vertical="center" wrapText="1"/>
    </xf>
    <xf numFmtId="164" fontId="6" fillId="5" borderId="2" xfId="3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164" fontId="7" fillId="0" borderId="0" xfId="3" applyFont="1" applyFill="1" applyAlignment="1"/>
    <xf numFmtId="0" fontId="7" fillId="0" borderId="0" xfId="0" applyFont="1"/>
    <xf numFmtId="164" fontId="6" fillId="5" borderId="2" xfId="3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</cellXfs>
  <cellStyles count="8">
    <cellStyle name="cf1" xfId="1"/>
    <cellStyle name="ConditionalStyle_10" xfId="2"/>
    <cellStyle name="Excel Built-in Normal" xfId="3"/>
    <cellStyle name="Heading" xfId="4"/>
    <cellStyle name="Heading1" xfId="5"/>
    <cellStyle name="Normal" xfId="0" builtinId="0" customBuiltin="1"/>
    <cellStyle name="Result" xfId="6"/>
    <cellStyle name="Result2" xfId="7"/>
  </cellStyles>
  <dxfs count="10"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  <dxf>
      <font>
        <color rgb="FFFF0000"/>
        <family val="2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1" displayName="__Anonymous_Sheet_DB__1" ref="A2:I100" totalsRowShown="0">
  <autoFilter ref="A2:I100"/>
  <tableColumns count="9">
    <tableColumn id="1" name="Item"/>
    <tableColumn id="2" name="Autor"/>
    <tableColumn id="3" name="Descrição"/>
    <tableColumn id="4" name="Aprovado"/>
    <tableColumn id="5" name="Recursos SJMG"/>
    <tableColumn id="6" name="Recursos TRF6"/>
    <tableColumn id="7" name="Lógica de divisão entre os orçamentos do 1º e do 2º graus"/>
    <tableColumn id="8" name="Prioridade"/>
    <tableColumn id="9" name="Compartilháve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048576"/>
  <sheetViews>
    <sheetView tabSelected="1" topLeftCell="A82" workbookViewId="0">
      <selection activeCell="G17" sqref="G17"/>
    </sheetView>
  </sheetViews>
  <sheetFormatPr defaultRowHeight="12.75"/>
  <cols>
    <col min="1" max="1" width="7.875" style="2" customWidth="1"/>
    <col min="2" max="2" width="10.75" style="2" customWidth="1"/>
    <col min="3" max="3" width="70.625" style="20" customWidth="1"/>
    <col min="4" max="4" width="22.625" style="2" customWidth="1"/>
    <col min="5" max="5" width="18.625" style="2" customWidth="1"/>
    <col min="6" max="6" width="17.5" style="2" customWidth="1"/>
    <col min="7" max="7" width="58.875" style="2" customWidth="1"/>
    <col min="8" max="9" width="22.625" style="2" customWidth="1"/>
    <col min="10" max="11" width="10.75" style="2" customWidth="1"/>
    <col min="12" max="12" width="58.875" style="2" customWidth="1"/>
    <col min="13" max="1024" width="10.75" style="2" customWidth="1"/>
    <col min="1025" max="1025" width="9" customWidth="1"/>
  </cols>
  <sheetData>
    <row r="1" spans="1:9" ht="41.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3" t="s">
        <v>1</v>
      </c>
      <c r="B2" s="3" t="s">
        <v>2</v>
      </c>
      <c r="C2" s="1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 ht="14.25">
      <c r="A3" s="2">
        <v>1</v>
      </c>
      <c r="B3" s="5" t="s">
        <v>10</v>
      </c>
      <c r="C3" s="6" t="s">
        <v>11</v>
      </c>
      <c r="D3" s="7">
        <v>8000</v>
      </c>
      <c r="E3" s="7">
        <f t="shared" ref="E3:E11" si="0">D3*0.8</f>
        <v>6400</v>
      </c>
      <c r="F3" s="8">
        <f t="shared" ref="F3:F11" si="1">D3*0.2</f>
        <v>1600</v>
      </c>
      <c r="G3" s="9" t="s">
        <v>12</v>
      </c>
      <c r="H3" s="9" t="s">
        <v>13</v>
      </c>
      <c r="I3" s="9" t="s">
        <v>14</v>
      </c>
    </row>
    <row r="4" spans="1:9" ht="14.25">
      <c r="A4" s="2">
        <v>2</v>
      </c>
      <c r="B4" s="5" t="s">
        <v>10</v>
      </c>
      <c r="C4" s="6" t="s">
        <v>15</v>
      </c>
      <c r="D4" s="7">
        <v>10000</v>
      </c>
      <c r="E4" s="7">
        <f t="shared" si="0"/>
        <v>8000</v>
      </c>
      <c r="F4" s="8">
        <f t="shared" si="1"/>
        <v>2000</v>
      </c>
      <c r="G4" s="9" t="s">
        <v>12</v>
      </c>
      <c r="H4" s="9" t="s">
        <v>13</v>
      </c>
      <c r="I4" s="9" t="s">
        <v>16</v>
      </c>
    </row>
    <row r="5" spans="1:9" ht="14.25">
      <c r="A5" s="2">
        <v>3</v>
      </c>
      <c r="B5" s="5" t="s">
        <v>10</v>
      </c>
      <c r="C5" s="6" t="s">
        <v>17</v>
      </c>
      <c r="D5" s="7">
        <v>13200</v>
      </c>
      <c r="E5" s="7">
        <f t="shared" si="0"/>
        <v>10560</v>
      </c>
      <c r="F5" s="8">
        <f t="shared" si="1"/>
        <v>2640</v>
      </c>
      <c r="G5" s="9" t="s">
        <v>12</v>
      </c>
      <c r="H5" s="9" t="s">
        <v>13</v>
      </c>
      <c r="I5" s="9" t="s">
        <v>16</v>
      </c>
    </row>
    <row r="6" spans="1:9" ht="14.25">
      <c r="A6" s="2">
        <v>4</v>
      </c>
      <c r="B6" s="5" t="s">
        <v>10</v>
      </c>
      <c r="C6" s="6" t="s">
        <v>18</v>
      </c>
      <c r="D6" s="7">
        <v>0</v>
      </c>
      <c r="E6" s="7">
        <f t="shared" si="0"/>
        <v>0</v>
      </c>
      <c r="F6" s="8">
        <f t="shared" si="1"/>
        <v>0</v>
      </c>
      <c r="G6" s="9" t="s">
        <v>12</v>
      </c>
      <c r="H6" s="9" t="s">
        <v>19</v>
      </c>
      <c r="I6" s="9" t="s">
        <v>14</v>
      </c>
    </row>
    <row r="7" spans="1:9" ht="14.25">
      <c r="A7" s="2">
        <v>5</v>
      </c>
      <c r="B7" s="5" t="s">
        <v>10</v>
      </c>
      <c r="C7" s="6" t="s">
        <v>20</v>
      </c>
      <c r="D7" s="7">
        <v>0</v>
      </c>
      <c r="E7" s="7">
        <f t="shared" si="0"/>
        <v>0</v>
      </c>
      <c r="F7" s="8">
        <f t="shared" si="1"/>
        <v>0</v>
      </c>
      <c r="G7" s="9" t="s">
        <v>12</v>
      </c>
      <c r="H7" s="9" t="s">
        <v>19</v>
      </c>
      <c r="I7" s="9" t="s">
        <v>14</v>
      </c>
    </row>
    <row r="8" spans="1:9" ht="15">
      <c r="A8" s="2">
        <v>6</v>
      </c>
      <c r="B8" s="5" t="s">
        <v>10</v>
      </c>
      <c r="C8" s="10" t="s">
        <v>21</v>
      </c>
      <c r="D8" s="7">
        <v>300000</v>
      </c>
      <c r="E8" s="7">
        <f t="shared" si="0"/>
        <v>240000</v>
      </c>
      <c r="F8" s="8">
        <f t="shared" si="1"/>
        <v>60000</v>
      </c>
      <c r="G8" s="9" t="s">
        <v>12</v>
      </c>
      <c r="H8" s="11" t="s">
        <v>22</v>
      </c>
      <c r="I8" s="11" t="s">
        <v>14</v>
      </c>
    </row>
    <row r="9" spans="1:9" ht="15">
      <c r="A9" s="2">
        <v>7</v>
      </c>
      <c r="B9" s="5" t="s">
        <v>10</v>
      </c>
      <c r="C9" s="10" t="s">
        <v>23</v>
      </c>
      <c r="D9" s="7">
        <v>4000000</v>
      </c>
      <c r="E9" s="7">
        <f t="shared" si="0"/>
        <v>3200000</v>
      </c>
      <c r="F9" s="8">
        <f t="shared" si="1"/>
        <v>800000</v>
      </c>
      <c r="G9" s="9" t="s">
        <v>12</v>
      </c>
      <c r="H9" s="11" t="s">
        <v>13</v>
      </c>
      <c r="I9" s="11" t="s">
        <v>16</v>
      </c>
    </row>
    <row r="10" spans="1:9" ht="14.25">
      <c r="A10" s="2">
        <v>8</v>
      </c>
      <c r="B10" s="5" t="s">
        <v>24</v>
      </c>
      <c r="C10" s="6" t="s">
        <v>25</v>
      </c>
      <c r="D10" s="7">
        <v>15858.5</v>
      </c>
      <c r="E10" s="7">
        <f t="shared" si="0"/>
        <v>12686.800000000001</v>
      </c>
      <c r="F10" s="8">
        <f t="shared" si="1"/>
        <v>3171.7000000000003</v>
      </c>
      <c r="G10" s="7" t="s">
        <v>26</v>
      </c>
      <c r="H10" s="9" t="s">
        <v>13</v>
      </c>
      <c r="I10" s="9" t="s">
        <v>16</v>
      </c>
    </row>
    <row r="11" spans="1:9" ht="14.25">
      <c r="A11" s="2">
        <v>9</v>
      </c>
      <c r="B11" s="5" t="s">
        <v>24</v>
      </c>
      <c r="C11" s="6" t="s">
        <v>27</v>
      </c>
      <c r="D11" s="7">
        <f>54824*1.052</f>
        <v>57674.848000000005</v>
      </c>
      <c r="E11" s="7">
        <f t="shared" si="0"/>
        <v>46139.878400000009</v>
      </c>
      <c r="F11" s="8">
        <f t="shared" si="1"/>
        <v>11534.969600000002</v>
      </c>
      <c r="G11" s="7" t="s">
        <v>26</v>
      </c>
      <c r="H11" s="9" t="s">
        <v>19</v>
      </c>
      <c r="I11" s="9" t="s">
        <v>16</v>
      </c>
    </row>
    <row r="12" spans="1:9" ht="14.25">
      <c r="A12" s="2">
        <v>10</v>
      </c>
      <c r="B12" s="5" t="s">
        <v>24</v>
      </c>
      <c r="C12" s="6" t="s">
        <v>28</v>
      </c>
      <c r="D12" s="7">
        <v>50000</v>
      </c>
      <c r="E12" s="7">
        <v>40000</v>
      </c>
      <c r="F12" s="8">
        <v>10000</v>
      </c>
      <c r="G12" s="7" t="s">
        <v>26</v>
      </c>
      <c r="H12" s="9" t="s">
        <v>19</v>
      </c>
      <c r="I12" s="9" t="s">
        <v>16</v>
      </c>
    </row>
    <row r="13" spans="1:9" ht="14.25">
      <c r="A13" s="2">
        <v>11</v>
      </c>
      <c r="B13" s="5" t="s">
        <v>24</v>
      </c>
      <c r="C13" s="6" t="s">
        <v>29</v>
      </c>
      <c r="D13" s="7">
        <v>150000</v>
      </c>
      <c r="E13" s="7">
        <f t="shared" ref="E13:E20" si="2">D13*0.8</f>
        <v>120000</v>
      </c>
      <c r="F13" s="8">
        <v>30000</v>
      </c>
      <c r="G13" s="7" t="s">
        <v>26</v>
      </c>
      <c r="H13" s="9" t="s">
        <v>19</v>
      </c>
      <c r="I13" s="9" t="s">
        <v>16</v>
      </c>
    </row>
    <row r="14" spans="1:9" ht="14.25">
      <c r="A14" s="2">
        <v>12</v>
      </c>
      <c r="B14" s="5" t="s">
        <v>24</v>
      </c>
      <c r="C14" s="6" t="s">
        <v>30</v>
      </c>
      <c r="D14" s="7">
        <v>150000</v>
      </c>
      <c r="E14" s="7">
        <f t="shared" si="2"/>
        <v>120000</v>
      </c>
      <c r="F14" s="8">
        <f>D14*0.2</f>
        <v>30000</v>
      </c>
      <c r="G14" s="7" t="s">
        <v>26</v>
      </c>
      <c r="H14" s="9" t="s">
        <v>19</v>
      </c>
      <c r="I14" s="9" t="s">
        <v>16</v>
      </c>
    </row>
    <row r="15" spans="1:9" ht="28.5">
      <c r="A15" s="2">
        <v>13</v>
      </c>
      <c r="B15" s="5" t="s">
        <v>24</v>
      </c>
      <c r="C15" s="12" t="s">
        <v>31</v>
      </c>
      <c r="D15" s="7">
        <v>50000</v>
      </c>
      <c r="E15" s="7">
        <f t="shared" si="2"/>
        <v>40000</v>
      </c>
      <c r="F15" s="8">
        <f>D15-E15</f>
        <v>10000</v>
      </c>
      <c r="G15" s="7" t="s">
        <v>26</v>
      </c>
      <c r="H15" s="13" t="s">
        <v>19</v>
      </c>
      <c r="I15" s="13" t="s">
        <v>14</v>
      </c>
    </row>
    <row r="16" spans="1:9" ht="14.25">
      <c r="A16" s="2">
        <v>14</v>
      </c>
      <c r="B16" s="5" t="s">
        <v>24</v>
      </c>
      <c r="C16" s="12" t="s">
        <v>32</v>
      </c>
      <c r="D16" s="7">
        <v>500000</v>
      </c>
      <c r="E16" s="7">
        <f t="shared" si="2"/>
        <v>400000</v>
      </c>
      <c r="F16" s="8">
        <f>D16-E16</f>
        <v>100000</v>
      </c>
      <c r="G16" s="7" t="s">
        <v>26</v>
      </c>
      <c r="H16" s="13" t="s">
        <v>19</v>
      </c>
      <c r="I16" s="13" t="s">
        <v>14</v>
      </c>
    </row>
    <row r="17" spans="1:9" ht="14.25">
      <c r="A17" s="2">
        <v>15</v>
      </c>
      <c r="B17" s="5" t="s">
        <v>24</v>
      </c>
      <c r="C17" s="12" t="s">
        <v>33</v>
      </c>
      <c r="D17" s="7">
        <v>200000</v>
      </c>
      <c r="E17" s="7">
        <f t="shared" si="2"/>
        <v>160000</v>
      </c>
      <c r="F17" s="8">
        <f>D17*0.2</f>
        <v>40000</v>
      </c>
      <c r="G17" s="7" t="s">
        <v>26</v>
      </c>
      <c r="H17" s="13" t="s">
        <v>19</v>
      </c>
      <c r="I17" s="13" t="s">
        <v>14</v>
      </c>
    </row>
    <row r="18" spans="1:9" ht="14.25">
      <c r="A18" s="2">
        <v>16</v>
      </c>
      <c r="B18" s="5" t="s">
        <v>24</v>
      </c>
      <c r="C18" s="6" t="s">
        <v>34</v>
      </c>
      <c r="D18" s="7">
        <f>7300*1.052</f>
        <v>7679.6</v>
      </c>
      <c r="E18" s="7">
        <f t="shared" si="2"/>
        <v>6143.68</v>
      </c>
      <c r="F18" s="8">
        <f>D18*0.2</f>
        <v>1535.92</v>
      </c>
      <c r="G18" s="7" t="s">
        <v>26</v>
      </c>
      <c r="H18" s="9" t="s">
        <v>19</v>
      </c>
      <c r="I18" s="9" t="s">
        <v>14</v>
      </c>
    </row>
    <row r="19" spans="1:9" ht="14.25">
      <c r="A19" s="2">
        <v>17</v>
      </c>
      <c r="B19" s="5" t="s">
        <v>24</v>
      </c>
      <c r="C19" s="6" t="s">
        <v>35</v>
      </c>
      <c r="D19" s="7">
        <v>500000</v>
      </c>
      <c r="E19" s="7">
        <f t="shared" si="2"/>
        <v>400000</v>
      </c>
      <c r="F19" s="8">
        <f>D19*0.2</f>
        <v>100000</v>
      </c>
      <c r="G19" s="7" t="s">
        <v>26</v>
      </c>
      <c r="H19" s="9" t="s">
        <v>19</v>
      </c>
      <c r="I19" s="9" t="s">
        <v>16</v>
      </c>
    </row>
    <row r="20" spans="1:9" ht="14.25">
      <c r="A20" s="2">
        <v>18</v>
      </c>
      <c r="B20" s="5" t="s">
        <v>24</v>
      </c>
      <c r="C20" s="6" t="s">
        <v>36</v>
      </c>
      <c r="D20" s="7">
        <v>10000</v>
      </c>
      <c r="E20" s="7">
        <f t="shared" si="2"/>
        <v>8000</v>
      </c>
      <c r="F20" s="8">
        <f>D20*0.2</f>
        <v>2000</v>
      </c>
      <c r="G20" s="7" t="s">
        <v>26</v>
      </c>
      <c r="H20" s="9" t="s">
        <v>19</v>
      </c>
      <c r="I20" s="9" t="s">
        <v>14</v>
      </c>
    </row>
    <row r="21" spans="1:9" ht="14.25">
      <c r="A21" s="2">
        <v>19</v>
      </c>
      <c r="B21" s="5" t="s">
        <v>24</v>
      </c>
      <c r="C21" s="6" t="s">
        <v>37</v>
      </c>
      <c r="D21" s="7">
        <v>400000</v>
      </c>
      <c r="E21" s="7">
        <v>320000</v>
      </c>
      <c r="F21" s="8">
        <v>80000</v>
      </c>
      <c r="G21" s="7" t="s">
        <v>26</v>
      </c>
      <c r="H21" s="9" t="s">
        <v>22</v>
      </c>
      <c r="I21" s="9" t="s">
        <v>14</v>
      </c>
    </row>
    <row r="22" spans="1:9" ht="14.25">
      <c r="A22" s="2">
        <v>20</v>
      </c>
      <c r="B22" s="5" t="s">
        <v>24</v>
      </c>
      <c r="C22" s="6" t="s">
        <v>38</v>
      </c>
      <c r="D22" s="7">
        <v>42000</v>
      </c>
      <c r="E22" s="7">
        <f>D22*0.8</f>
        <v>33600</v>
      </c>
      <c r="F22" s="8">
        <f>D22-E22</f>
        <v>8400</v>
      </c>
      <c r="G22" s="7" t="s">
        <v>26</v>
      </c>
      <c r="H22" s="9" t="s">
        <v>13</v>
      </c>
      <c r="I22" s="9" t="s">
        <v>16</v>
      </c>
    </row>
    <row r="23" spans="1:9" ht="14.25">
      <c r="A23" s="2">
        <v>21</v>
      </c>
      <c r="B23" s="5" t="s">
        <v>24</v>
      </c>
      <c r="C23" s="6" t="s">
        <v>39</v>
      </c>
      <c r="D23" s="7">
        <v>50000</v>
      </c>
      <c r="E23" s="7">
        <f>D23*0.8</f>
        <v>40000</v>
      </c>
      <c r="F23" s="8">
        <f>D23*0.2</f>
        <v>10000</v>
      </c>
      <c r="G23" s="7" t="s">
        <v>26</v>
      </c>
      <c r="H23" s="9" t="s">
        <v>19</v>
      </c>
      <c r="I23" s="9" t="s">
        <v>14</v>
      </c>
    </row>
    <row r="24" spans="1:9" ht="14.25">
      <c r="A24" s="2">
        <v>22</v>
      </c>
      <c r="B24" s="5" t="s">
        <v>24</v>
      </c>
      <c r="C24" s="6" t="s">
        <v>40</v>
      </c>
      <c r="D24" s="7">
        <v>10000</v>
      </c>
      <c r="E24" s="7">
        <f>D24*0.8</f>
        <v>8000</v>
      </c>
      <c r="F24" s="8">
        <f>D24*0.2</f>
        <v>2000</v>
      </c>
      <c r="G24" s="7" t="s">
        <v>26</v>
      </c>
      <c r="H24" s="9" t="s">
        <v>19</v>
      </c>
      <c r="I24" s="9" t="s">
        <v>14</v>
      </c>
    </row>
    <row r="25" spans="1:9" ht="14.25">
      <c r="A25" s="2">
        <v>23</v>
      </c>
      <c r="B25" s="5" t="s">
        <v>24</v>
      </c>
      <c r="C25" s="6" t="s">
        <v>41</v>
      </c>
      <c r="D25" s="7">
        <v>50000</v>
      </c>
      <c r="E25" s="7">
        <f>D25*0.8</f>
        <v>40000</v>
      </c>
      <c r="F25" s="8">
        <f>D25*0.2</f>
        <v>10000</v>
      </c>
      <c r="G25" s="7" t="s">
        <v>26</v>
      </c>
      <c r="H25" s="9" t="s">
        <v>22</v>
      </c>
      <c r="I25" s="9" t="s">
        <v>14</v>
      </c>
    </row>
    <row r="26" spans="1:9" ht="14.25">
      <c r="A26" s="2">
        <v>24</v>
      </c>
      <c r="B26" s="5" t="s">
        <v>24</v>
      </c>
      <c r="C26" s="14" t="s">
        <v>42</v>
      </c>
      <c r="D26" s="7">
        <v>460000</v>
      </c>
      <c r="E26" s="7">
        <f>0.75*D26</f>
        <v>345000</v>
      </c>
      <c r="F26" s="8">
        <f>D26-E26</f>
        <v>115000</v>
      </c>
      <c r="G26" s="7" t="s">
        <v>43</v>
      </c>
      <c r="H26" s="5" t="s">
        <v>13</v>
      </c>
      <c r="I26" s="5" t="s">
        <v>14</v>
      </c>
    </row>
    <row r="27" spans="1:9" ht="14.25">
      <c r="A27" s="2">
        <v>25</v>
      </c>
      <c r="B27" s="5" t="s">
        <v>24</v>
      </c>
      <c r="C27" s="14" t="s">
        <v>44</v>
      </c>
      <c r="D27" s="7">
        <f>230000</f>
        <v>230000</v>
      </c>
      <c r="E27" s="7">
        <f>0.75*D27</f>
        <v>172500</v>
      </c>
      <c r="F27" s="8">
        <f>D27-E27</f>
        <v>57500</v>
      </c>
      <c r="G27" s="7" t="s">
        <v>43</v>
      </c>
      <c r="H27" s="5" t="s">
        <v>13</v>
      </c>
      <c r="I27" s="5" t="s">
        <v>14</v>
      </c>
    </row>
    <row r="28" spans="1:9" ht="14.25">
      <c r="A28" s="2">
        <v>26</v>
      </c>
      <c r="B28" s="5" t="s">
        <v>24</v>
      </c>
      <c r="C28" s="14" t="s">
        <v>45</v>
      </c>
      <c r="D28" s="7">
        <v>60000</v>
      </c>
      <c r="E28" s="7">
        <v>48000</v>
      </c>
      <c r="F28" s="8">
        <v>12000</v>
      </c>
      <c r="G28" s="7" t="s">
        <v>26</v>
      </c>
      <c r="H28" s="5" t="s">
        <v>19</v>
      </c>
      <c r="I28" s="5" t="s">
        <v>14</v>
      </c>
    </row>
    <row r="29" spans="1:9" ht="14.25">
      <c r="A29" s="2">
        <v>27</v>
      </c>
      <c r="B29" s="5" t="s">
        <v>24</v>
      </c>
      <c r="C29" s="14" t="s">
        <v>46</v>
      </c>
      <c r="D29" s="7">
        <v>0</v>
      </c>
      <c r="E29" s="7">
        <f>0.75*D29</f>
        <v>0</v>
      </c>
      <c r="F29" s="8">
        <f>D29-E29</f>
        <v>0</v>
      </c>
      <c r="G29" s="7"/>
      <c r="H29" s="5" t="s">
        <v>13</v>
      </c>
      <c r="I29" s="5" t="s">
        <v>14</v>
      </c>
    </row>
    <row r="30" spans="1:9" ht="14.25">
      <c r="A30" s="2">
        <v>28</v>
      </c>
      <c r="B30" s="5" t="s">
        <v>24</v>
      </c>
      <c r="C30" s="14" t="s">
        <v>44</v>
      </c>
      <c r="D30" s="7">
        <v>0</v>
      </c>
      <c r="E30" s="7">
        <f>0.75*D30</f>
        <v>0</v>
      </c>
      <c r="F30" s="8">
        <f>D30-E30</f>
        <v>0</v>
      </c>
      <c r="G30" s="7"/>
      <c r="H30" s="5" t="s">
        <v>13</v>
      </c>
      <c r="I30" s="5" t="s">
        <v>14</v>
      </c>
    </row>
    <row r="31" spans="1:9" ht="14.25">
      <c r="A31" s="2">
        <v>29</v>
      </c>
      <c r="B31" s="5" t="s">
        <v>24</v>
      </c>
      <c r="C31" s="14" t="s">
        <v>47</v>
      </c>
      <c r="D31" s="7">
        <v>0</v>
      </c>
      <c r="E31" s="7">
        <f>0.75*D31</f>
        <v>0</v>
      </c>
      <c r="F31" s="8">
        <f>D31-E31</f>
        <v>0</v>
      </c>
      <c r="G31" s="7"/>
      <c r="H31" s="5" t="s">
        <v>13</v>
      </c>
      <c r="I31" s="5" t="s">
        <v>14</v>
      </c>
    </row>
    <row r="32" spans="1:9" ht="14.25">
      <c r="A32" s="2">
        <v>30</v>
      </c>
      <c r="B32" s="5" t="s">
        <v>24</v>
      </c>
      <c r="C32" s="14" t="s">
        <v>48</v>
      </c>
      <c r="D32" s="7">
        <v>100000</v>
      </c>
      <c r="E32" s="7">
        <f>D32*1</f>
        <v>100000</v>
      </c>
      <c r="F32" s="8">
        <v>0</v>
      </c>
      <c r="G32" s="7" t="s">
        <v>43</v>
      </c>
      <c r="H32" s="5" t="s">
        <v>22</v>
      </c>
      <c r="I32" s="5" t="s">
        <v>14</v>
      </c>
    </row>
    <row r="33" spans="1:9" ht="14.25">
      <c r="A33" s="2">
        <v>31</v>
      </c>
      <c r="B33" s="5" t="s">
        <v>24</v>
      </c>
      <c r="C33" s="14" t="s">
        <v>49</v>
      </c>
      <c r="D33" s="7">
        <v>50000</v>
      </c>
      <c r="E33" s="7">
        <v>50000</v>
      </c>
      <c r="F33" s="8">
        <v>0</v>
      </c>
      <c r="G33" s="7" t="s">
        <v>43</v>
      </c>
      <c r="H33" s="5" t="s">
        <v>22</v>
      </c>
      <c r="I33" s="5" t="s">
        <v>14</v>
      </c>
    </row>
    <row r="34" spans="1:9" ht="15">
      <c r="A34" s="2">
        <v>32</v>
      </c>
      <c r="B34" s="5" t="s">
        <v>24</v>
      </c>
      <c r="C34" s="6" t="s">
        <v>50</v>
      </c>
      <c r="D34" s="7">
        <v>0</v>
      </c>
      <c r="E34" s="7">
        <f>0.75*D34</f>
        <v>0</v>
      </c>
      <c r="F34" s="8">
        <f>D34-E34</f>
        <v>0</v>
      </c>
      <c r="G34" s="11"/>
      <c r="H34" s="9" t="s">
        <v>13</v>
      </c>
      <c r="I34" s="9" t="s">
        <v>16</v>
      </c>
    </row>
    <row r="35" spans="1:9" ht="14.25">
      <c r="A35" s="2">
        <v>33</v>
      </c>
      <c r="B35" s="5" t="s">
        <v>24</v>
      </c>
      <c r="C35" s="6" t="s">
        <v>51</v>
      </c>
      <c r="D35" s="7">
        <v>120000</v>
      </c>
      <c r="E35" s="7">
        <f>D35*0.58</f>
        <v>69600</v>
      </c>
      <c r="F35" s="8">
        <f>D35*0.42</f>
        <v>50400</v>
      </c>
      <c r="G35" s="7" t="s">
        <v>52</v>
      </c>
      <c r="H35" s="9" t="s">
        <v>13</v>
      </c>
      <c r="I35" s="9" t="s">
        <v>14</v>
      </c>
    </row>
    <row r="36" spans="1:9" ht="14.25">
      <c r="A36" s="2">
        <v>34</v>
      </c>
      <c r="B36" s="5" t="s">
        <v>24</v>
      </c>
      <c r="C36" s="6" t="s">
        <v>53</v>
      </c>
      <c r="D36" s="7">
        <v>1164990</v>
      </c>
      <c r="E36" s="7">
        <v>0</v>
      </c>
      <c r="F36" s="8"/>
      <c r="G36" s="7"/>
      <c r="H36" s="9" t="s">
        <v>13</v>
      </c>
      <c r="I36" s="9" t="s">
        <v>14</v>
      </c>
    </row>
    <row r="37" spans="1:9" ht="14.25">
      <c r="A37" s="2">
        <v>35</v>
      </c>
      <c r="B37" s="5" t="s">
        <v>24</v>
      </c>
      <c r="C37" s="6" t="s">
        <v>54</v>
      </c>
      <c r="D37" s="7">
        <v>902423.44</v>
      </c>
      <c r="E37" s="7">
        <f>D37*0.58</f>
        <v>523405.59519999992</v>
      </c>
      <c r="F37" s="8">
        <f>D37*0.42</f>
        <v>379017.84479999996</v>
      </c>
      <c r="G37" s="7" t="s">
        <v>52</v>
      </c>
      <c r="H37" s="9" t="s">
        <v>22</v>
      </c>
      <c r="I37" s="9" t="s">
        <v>14</v>
      </c>
    </row>
    <row r="38" spans="1:9" ht="14.25">
      <c r="A38" s="2">
        <v>36</v>
      </c>
      <c r="B38" s="5" t="s">
        <v>24</v>
      </c>
      <c r="C38" s="6" t="s">
        <v>55</v>
      </c>
      <c r="D38" s="7">
        <v>0</v>
      </c>
      <c r="E38" s="7">
        <v>0</v>
      </c>
      <c r="F38" s="8">
        <v>0</v>
      </c>
      <c r="G38" s="7"/>
      <c r="H38" s="9" t="s">
        <v>22</v>
      </c>
      <c r="I38" s="9" t="s">
        <v>14</v>
      </c>
    </row>
    <row r="39" spans="1:9" ht="14.25">
      <c r="A39" s="2">
        <v>37</v>
      </c>
      <c r="B39" s="5" t="s">
        <v>24</v>
      </c>
      <c r="C39" s="6" t="s">
        <v>56</v>
      </c>
      <c r="D39" s="7">
        <v>283000</v>
      </c>
      <c r="E39" s="7">
        <f>D39*0.9</f>
        <v>254700</v>
      </c>
      <c r="F39" s="8">
        <f>D39*0.1</f>
        <v>28300</v>
      </c>
      <c r="G39" s="7" t="s">
        <v>57</v>
      </c>
      <c r="H39" s="9" t="s">
        <v>13</v>
      </c>
      <c r="I39" s="9" t="s">
        <v>14</v>
      </c>
    </row>
    <row r="40" spans="1:9" ht="14.25">
      <c r="A40" s="2">
        <v>38</v>
      </c>
      <c r="B40" s="5" t="s">
        <v>24</v>
      </c>
      <c r="C40" s="6" t="s">
        <v>58</v>
      </c>
      <c r="D40" s="7">
        <v>400000</v>
      </c>
      <c r="E40" s="7">
        <f>D40*0.9</f>
        <v>360000</v>
      </c>
      <c r="F40" s="8">
        <f>D40*0.1</f>
        <v>40000</v>
      </c>
      <c r="G40" s="7" t="s">
        <v>57</v>
      </c>
      <c r="H40" s="9" t="s">
        <v>13</v>
      </c>
      <c r="I40" s="9" t="s">
        <v>14</v>
      </c>
    </row>
    <row r="41" spans="1:9" ht="14.25">
      <c r="A41" s="2">
        <v>39</v>
      </c>
      <c r="B41" s="5" t="s">
        <v>24</v>
      </c>
      <c r="C41" s="6" t="s">
        <v>59</v>
      </c>
      <c r="D41" s="7">
        <v>70000</v>
      </c>
      <c r="E41" s="7">
        <v>35000</v>
      </c>
      <c r="F41" s="8">
        <v>35000</v>
      </c>
      <c r="G41" s="7" t="s">
        <v>43</v>
      </c>
      <c r="H41" s="9" t="s">
        <v>13</v>
      </c>
      <c r="I41" s="9" t="s">
        <v>14</v>
      </c>
    </row>
    <row r="42" spans="1:9" ht="14.25">
      <c r="A42" s="2">
        <v>40</v>
      </c>
      <c r="B42" s="5" t="s">
        <v>24</v>
      </c>
      <c r="C42" s="6" t="s">
        <v>60</v>
      </c>
      <c r="D42" s="7">
        <v>500000</v>
      </c>
      <c r="E42" s="7">
        <f>D42*0.5</f>
        <v>250000</v>
      </c>
      <c r="F42" s="8">
        <f>D42*0.5</f>
        <v>250000</v>
      </c>
      <c r="G42" s="7"/>
      <c r="H42" s="9" t="s">
        <v>22</v>
      </c>
      <c r="I42" s="9" t="s">
        <v>14</v>
      </c>
    </row>
    <row r="43" spans="1:9" ht="14.25">
      <c r="A43" s="2">
        <v>41</v>
      </c>
      <c r="B43" s="5" t="s">
        <v>24</v>
      </c>
      <c r="C43" s="6" t="s">
        <v>61</v>
      </c>
      <c r="D43" s="7">
        <v>100000</v>
      </c>
      <c r="E43" s="7">
        <f>D43*0.52</f>
        <v>52000</v>
      </c>
      <c r="F43" s="8">
        <f>D43*0.42</f>
        <v>42000</v>
      </c>
      <c r="G43" s="7"/>
      <c r="H43" s="9" t="s">
        <v>22</v>
      </c>
      <c r="I43" s="9" t="s">
        <v>14</v>
      </c>
    </row>
    <row r="44" spans="1:9" ht="14.25">
      <c r="A44" s="2">
        <v>42</v>
      </c>
      <c r="B44" s="5" t="s">
        <v>24</v>
      </c>
      <c r="C44" s="6" t="s">
        <v>62</v>
      </c>
      <c r="D44" s="7">
        <v>20000</v>
      </c>
      <c r="E44" s="7">
        <v>0</v>
      </c>
      <c r="F44" s="8">
        <v>20000</v>
      </c>
      <c r="G44" s="7" t="s">
        <v>63</v>
      </c>
      <c r="H44" s="9" t="s">
        <v>13</v>
      </c>
      <c r="I44" s="9" t="s">
        <v>16</v>
      </c>
    </row>
    <row r="45" spans="1:9" ht="14.25">
      <c r="A45" s="2">
        <v>43</v>
      </c>
      <c r="B45" s="5" t="s">
        <v>24</v>
      </c>
      <c r="C45" s="6" t="s">
        <v>64</v>
      </c>
      <c r="D45" s="7">
        <v>100000</v>
      </c>
      <c r="E45" s="7">
        <v>0</v>
      </c>
      <c r="F45" s="8">
        <v>100000</v>
      </c>
      <c r="G45" s="7" t="s">
        <v>65</v>
      </c>
      <c r="H45" s="9" t="s">
        <v>19</v>
      </c>
      <c r="I45" s="9" t="s">
        <v>14</v>
      </c>
    </row>
    <row r="46" spans="1:9" ht="14.25">
      <c r="A46" s="2">
        <v>44</v>
      </c>
      <c r="B46" s="5" t="s">
        <v>24</v>
      </c>
      <c r="C46" s="6" t="s">
        <v>66</v>
      </c>
      <c r="D46" s="7">
        <v>240000</v>
      </c>
      <c r="E46" s="7">
        <f>D46*0.9</f>
        <v>216000</v>
      </c>
      <c r="F46" s="8">
        <f>D46*0.1</f>
        <v>24000</v>
      </c>
      <c r="G46" s="7" t="s">
        <v>57</v>
      </c>
      <c r="H46" s="9" t="s">
        <v>13</v>
      </c>
      <c r="I46" s="9" t="s">
        <v>14</v>
      </c>
    </row>
    <row r="47" spans="1:9" ht="14.25">
      <c r="A47" s="2">
        <v>45</v>
      </c>
      <c r="B47" s="5" t="s">
        <v>24</v>
      </c>
      <c r="C47" s="6" t="s">
        <v>67</v>
      </c>
      <c r="D47" s="7">
        <v>123606.72</v>
      </c>
      <c r="E47" s="7">
        <f>D47*0.52</f>
        <v>64275.494400000003</v>
      </c>
      <c r="F47" s="8">
        <f>D47*0.42</f>
        <v>51914.822399999997</v>
      </c>
      <c r="G47" s="7" t="s">
        <v>52</v>
      </c>
      <c r="H47" s="9" t="s">
        <v>13</v>
      </c>
      <c r="I47" s="9" t="s">
        <v>14</v>
      </c>
    </row>
    <row r="48" spans="1:9" ht="14.25">
      <c r="A48" s="2">
        <v>46</v>
      </c>
      <c r="B48" s="5" t="s">
        <v>24</v>
      </c>
      <c r="C48" s="6" t="s">
        <v>68</v>
      </c>
      <c r="D48" s="7">
        <v>14795706.76</v>
      </c>
      <c r="E48" s="7">
        <f>D48*0.9</f>
        <v>13316136.084000001</v>
      </c>
      <c r="F48" s="8">
        <f>D48-E48</f>
        <v>1479570.675999999</v>
      </c>
      <c r="G48" s="7" t="s">
        <v>57</v>
      </c>
      <c r="H48" s="9" t="s">
        <v>22</v>
      </c>
      <c r="I48" s="9" t="s">
        <v>14</v>
      </c>
    </row>
    <row r="49" spans="1:9" ht="14.25">
      <c r="A49" s="2">
        <v>47</v>
      </c>
      <c r="B49" s="5" t="s">
        <v>24</v>
      </c>
      <c r="C49" s="6" t="s">
        <v>69</v>
      </c>
      <c r="D49" s="7">
        <v>200000</v>
      </c>
      <c r="E49" s="7">
        <f>D49*0.9</f>
        <v>180000</v>
      </c>
      <c r="F49" s="8">
        <f>D49*0.1</f>
        <v>20000</v>
      </c>
      <c r="G49" s="7" t="s">
        <v>57</v>
      </c>
      <c r="H49" s="9" t="s">
        <v>22</v>
      </c>
      <c r="I49" s="9" t="s">
        <v>16</v>
      </c>
    </row>
    <row r="50" spans="1:9" ht="14.25">
      <c r="A50" s="2">
        <v>48</v>
      </c>
      <c r="B50" s="5" t="s">
        <v>24</v>
      </c>
      <c r="C50" s="6" t="s">
        <v>70</v>
      </c>
      <c r="D50" s="7">
        <v>100000</v>
      </c>
      <c r="E50" s="7">
        <v>40000</v>
      </c>
      <c r="F50" s="8">
        <v>60000</v>
      </c>
      <c r="G50" s="7" t="s">
        <v>71</v>
      </c>
      <c r="H50" s="9" t="s">
        <v>22</v>
      </c>
      <c r="I50" s="9" t="s">
        <v>16</v>
      </c>
    </row>
    <row r="51" spans="1:9" ht="14.25">
      <c r="A51" s="2">
        <v>49</v>
      </c>
      <c r="B51" s="5" t="s">
        <v>24</v>
      </c>
      <c r="C51" s="6" t="s">
        <v>72</v>
      </c>
      <c r="D51" s="7">
        <f>11*160055.58+492008.8</f>
        <v>2252620.1799999997</v>
      </c>
      <c r="E51" s="7">
        <v>0</v>
      </c>
      <c r="F51" s="8">
        <f>11*160055.58+492008.8</f>
        <v>2252620.1799999997</v>
      </c>
      <c r="G51" s="7" t="s">
        <v>63</v>
      </c>
      <c r="H51" s="9" t="s">
        <v>22</v>
      </c>
      <c r="I51" s="9" t="s">
        <v>16</v>
      </c>
    </row>
    <row r="52" spans="1:9" ht="14.25">
      <c r="A52" s="2">
        <v>50</v>
      </c>
      <c r="B52" s="5" t="s">
        <v>24</v>
      </c>
      <c r="C52" s="6" t="s">
        <v>73</v>
      </c>
      <c r="D52" s="7">
        <v>4000000</v>
      </c>
      <c r="E52" s="7">
        <f>D52*0.58</f>
        <v>2320000</v>
      </c>
      <c r="F52" s="8">
        <f>D52*0.42</f>
        <v>1680000</v>
      </c>
      <c r="G52" s="7" t="s">
        <v>74</v>
      </c>
      <c r="H52" s="9" t="s">
        <v>13</v>
      </c>
      <c r="I52" s="9" t="s">
        <v>14</v>
      </c>
    </row>
    <row r="53" spans="1:9" ht="14.25">
      <c r="A53" s="2">
        <v>51</v>
      </c>
      <c r="B53" s="5" t="s">
        <v>24</v>
      </c>
      <c r="C53" s="6" t="s">
        <v>75</v>
      </c>
      <c r="D53" s="7">
        <f>149050*12</f>
        <v>1788600</v>
      </c>
      <c r="E53" s="7">
        <v>0</v>
      </c>
      <c r="F53" s="8">
        <f>D53*1</f>
        <v>1788600</v>
      </c>
      <c r="G53" s="7" t="s">
        <v>63</v>
      </c>
      <c r="H53" s="9" t="s">
        <v>19</v>
      </c>
      <c r="I53" s="9" t="s">
        <v>14</v>
      </c>
    </row>
    <row r="54" spans="1:9" ht="14.25">
      <c r="A54" s="2">
        <v>52</v>
      </c>
      <c r="B54" s="5" t="s">
        <v>24</v>
      </c>
      <c r="C54" s="6" t="s">
        <v>76</v>
      </c>
      <c r="D54" s="7">
        <v>249300</v>
      </c>
      <c r="E54" s="7">
        <f>0.52*D54</f>
        <v>129636</v>
      </c>
      <c r="F54" s="8">
        <f>D54*0.42</f>
        <v>104706</v>
      </c>
      <c r="G54" s="7" t="s">
        <v>52</v>
      </c>
      <c r="H54" s="9" t="s">
        <v>13</v>
      </c>
      <c r="I54" s="9" t="s">
        <v>14</v>
      </c>
    </row>
    <row r="55" spans="1:9" ht="14.25">
      <c r="A55" s="2">
        <v>53</v>
      </c>
      <c r="B55" s="5" t="s">
        <v>24</v>
      </c>
      <c r="C55" s="6" t="s">
        <v>77</v>
      </c>
      <c r="D55" s="7">
        <v>0</v>
      </c>
      <c r="E55" s="7">
        <v>0</v>
      </c>
      <c r="F55" s="8">
        <v>0</v>
      </c>
      <c r="G55" s="7"/>
      <c r="H55" s="9" t="s">
        <v>22</v>
      </c>
      <c r="I55" s="9" t="s">
        <v>14</v>
      </c>
    </row>
    <row r="56" spans="1:9" ht="14.25">
      <c r="A56" s="2">
        <v>54</v>
      </c>
      <c r="B56" s="5" t="s">
        <v>24</v>
      </c>
      <c r="C56" s="6" t="s">
        <v>78</v>
      </c>
      <c r="D56" s="7">
        <v>1266941.55</v>
      </c>
      <c r="E56" s="7">
        <f>D56*0.58</f>
        <v>734826.09899999993</v>
      </c>
      <c r="F56" s="8">
        <f>D56*0.42</f>
        <v>532115.451</v>
      </c>
      <c r="G56" s="7" t="s">
        <v>52</v>
      </c>
      <c r="H56" s="9" t="s">
        <v>13</v>
      </c>
      <c r="I56" s="9" t="s">
        <v>14</v>
      </c>
    </row>
    <row r="57" spans="1:9" ht="14.25">
      <c r="A57" s="2">
        <v>55</v>
      </c>
      <c r="B57" s="5" t="s">
        <v>24</v>
      </c>
      <c r="C57" s="6" t="s">
        <v>79</v>
      </c>
      <c r="D57" s="7">
        <v>29339.54</v>
      </c>
      <c r="E57" s="7">
        <f>D57*0.58</f>
        <v>17016.933199999999</v>
      </c>
      <c r="F57" s="8">
        <f>D57*0.42</f>
        <v>12322.6068</v>
      </c>
      <c r="G57" s="7" t="s">
        <v>52</v>
      </c>
      <c r="H57" s="9" t="s">
        <v>13</v>
      </c>
      <c r="I57" s="9" t="s">
        <v>14</v>
      </c>
    </row>
    <row r="58" spans="1:9" ht="14.25">
      <c r="A58" s="2">
        <v>56</v>
      </c>
      <c r="B58" s="5" t="s">
        <v>24</v>
      </c>
      <c r="C58" s="6" t="s">
        <v>80</v>
      </c>
      <c r="D58" s="7">
        <v>251894.76</v>
      </c>
      <c r="E58" s="7">
        <f>D58*0.58</f>
        <v>146098.9608</v>
      </c>
      <c r="F58" s="8">
        <f>D58*0.42</f>
        <v>105795.79919999999</v>
      </c>
      <c r="G58" s="7" t="s">
        <v>52</v>
      </c>
      <c r="H58" s="9" t="s">
        <v>13</v>
      </c>
      <c r="I58" s="9" t="s">
        <v>14</v>
      </c>
    </row>
    <row r="59" spans="1:9" ht="14.25">
      <c r="A59" s="2">
        <v>57</v>
      </c>
      <c r="B59" s="5" t="s">
        <v>24</v>
      </c>
      <c r="C59" s="6" t="s">
        <v>81</v>
      </c>
      <c r="D59" s="7">
        <v>30475.74</v>
      </c>
      <c r="E59" s="7">
        <f>D59*0.58</f>
        <v>17675.929199999999</v>
      </c>
      <c r="F59" s="8">
        <f>D59*0.42</f>
        <v>12799.810799999999</v>
      </c>
      <c r="G59" s="7" t="s">
        <v>52</v>
      </c>
      <c r="H59" s="9" t="s">
        <v>22</v>
      </c>
      <c r="I59" s="9" t="s">
        <v>14</v>
      </c>
    </row>
    <row r="60" spans="1:9" ht="14.25">
      <c r="A60" s="2">
        <v>58</v>
      </c>
      <c r="B60" s="5" t="s">
        <v>24</v>
      </c>
      <c r="C60" s="6" t="s">
        <v>82</v>
      </c>
      <c r="D60" s="7">
        <v>66786.87</v>
      </c>
      <c r="E60" s="7">
        <f>D60*0.8</f>
        <v>53429.495999999999</v>
      </c>
      <c r="F60" s="8">
        <f>D60-E60</f>
        <v>13357.373999999996</v>
      </c>
      <c r="G60" s="7" t="s">
        <v>26</v>
      </c>
      <c r="H60" s="9" t="s">
        <v>22</v>
      </c>
      <c r="I60" s="9" t="s">
        <v>14</v>
      </c>
    </row>
    <row r="61" spans="1:9" ht="14.25">
      <c r="A61" s="2">
        <v>59</v>
      </c>
      <c r="B61" s="5" t="s">
        <v>24</v>
      </c>
      <c r="C61" s="6" t="s">
        <v>83</v>
      </c>
      <c r="D61" s="7">
        <v>7848</v>
      </c>
      <c r="E61" s="7">
        <f>D61*0.8</f>
        <v>6278.4000000000005</v>
      </c>
      <c r="F61" s="8">
        <f>D61-E61</f>
        <v>1569.5999999999995</v>
      </c>
      <c r="G61" s="7" t="s">
        <v>26</v>
      </c>
      <c r="H61" s="9" t="s">
        <v>22</v>
      </c>
      <c r="I61" s="9" t="s">
        <v>14</v>
      </c>
    </row>
    <row r="62" spans="1:9" ht="14.25">
      <c r="A62" s="2">
        <v>60</v>
      </c>
      <c r="B62" s="5" t="s">
        <v>84</v>
      </c>
      <c r="C62" s="6" t="s">
        <v>85</v>
      </c>
      <c r="D62" s="7">
        <f>344636.87*12</f>
        <v>4135642.44</v>
      </c>
      <c r="E62" s="7">
        <f>D62*0.7</f>
        <v>2894949.7079999996</v>
      </c>
      <c r="F62" s="8">
        <f>D62*0.3</f>
        <v>1240692.7319999998</v>
      </c>
      <c r="G62" s="7" t="s">
        <v>86</v>
      </c>
      <c r="H62" s="9" t="s">
        <v>13</v>
      </c>
      <c r="I62" s="9" t="s">
        <v>14</v>
      </c>
    </row>
    <row r="63" spans="1:9" ht="14.25">
      <c r="A63" s="2">
        <v>61</v>
      </c>
      <c r="B63" s="5" t="s">
        <v>84</v>
      </c>
      <c r="C63" s="6" t="s">
        <v>87</v>
      </c>
      <c r="D63" s="7">
        <v>184000</v>
      </c>
      <c r="E63" s="7">
        <f>D63*0.7</f>
        <v>128799.99999999999</v>
      </c>
      <c r="F63" s="8">
        <f>D63*0.3</f>
        <v>55200</v>
      </c>
      <c r="G63" s="7" t="s">
        <v>86</v>
      </c>
      <c r="H63" s="9" t="s">
        <v>13</v>
      </c>
      <c r="I63" s="9" t="s">
        <v>14</v>
      </c>
    </row>
    <row r="64" spans="1:9" ht="14.25">
      <c r="A64" s="2">
        <v>62</v>
      </c>
      <c r="B64" s="5" t="s">
        <v>84</v>
      </c>
      <c r="C64" s="6" t="s">
        <v>88</v>
      </c>
      <c r="D64" s="7">
        <v>23306.14</v>
      </c>
      <c r="E64" s="7">
        <f>D64*0.7</f>
        <v>16314.297999999999</v>
      </c>
      <c r="F64" s="8">
        <f>D64*0.3</f>
        <v>6991.8419999999996</v>
      </c>
      <c r="G64" s="7" t="s">
        <v>86</v>
      </c>
      <c r="H64" s="9" t="s">
        <v>13</v>
      </c>
      <c r="I64" s="9" t="s">
        <v>14</v>
      </c>
    </row>
    <row r="65" spans="1:9" ht="14.25">
      <c r="A65" s="2">
        <v>63</v>
      </c>
      <c r="B65" s="5" t="s">
        <v>84</v>
      </c>
      <c r="C65" s="6" t="s">
        <v>89</v>
      </c>
      <c r="D65" s="7">
        <v>12960</v>
      </c>
      <c r="E65" s="7">
        <f>D65*0.7</f>
        <v>9072</v>
      </c>
      <c r="F65" s="8">
        <f>D65*0.3</f>
        <v>3888</v>
      </c>
      <c r="G65" s="7" t="s">
        <v>86</v>
      </c>
      <c r="H65" s="9" t="s">
        <v>13</v>
      </c>
      <c r="I65" s="9" t="s">
        <v>14</v>
      </c>
    </row>
    <row r="66" spans="1:9" ht="14.25">
      <c r="A66" s="2">
        <v>64</v>
      </c>
      <c r="B66" s="5" t="s">
        <v>84</v>
      </c>
      <c r="C66" s="6" t="s">
        <v>90</v>
      </c>
      <c r="D66" s="7">
        <v>1963.2</v>
      </c>
      <c r="E66" s="7">
        <f>D66*0.7</f>
        <v>1374.24</v>
      </c>
      <c r="F66" s="8">
        <f>D66*0.3</f>
        <v>588.96</v>
      </c>
      <c r="G66" s="7" t="s">
        <v>91</v>
      </c>
      <c r="H66" s="9" t="s">
        <v>22</v>
      </c>
      <c r="I66" s="9" t="s">
        <v>14</v>
      </c>
    </row>
    <row r="67" spans="1:9" ht="14.25">
      <c r="A67" s="2">
        <v>65</v>
      </c>
      <c r="B67" s="5" t="s">
        <v>84</v>
      </c>
      <c r="C67" s="6" t="s">
        <v>92</v>
      </c>
      <c r="D67" s="7">
        <v>500000</v>
      </c>
      <c r="E67" s="7">
        <f>D67*0.8</f>
        <v>400000</v>
      </c>
      <c r="F67" s="8">
        <f>D67-E67</f>
        <v>100000</v>
      </c>
      <c r="G67" s="7" t="s">
        <v>93</v>
      </c>
      <c r="H67" s="9" t="s">
        <v>22</v>
      </c>
      <c r="I67" s="9" t="s">
        <v>14</v>
      </c>
    </row>
    <row r="68" spans="1:9" ht="14.25">
      <c r="A68" s="2">
        <v>66</v>
      </c>
      <c r="B68" s="5" t="s">
        <v>84</v>
      </c>
      <c r="C68" s="6" t="s">
        <v>94</v>
      </c>
      <c r="D68" s="7">
        <v>250000</v>
      </c>
      <c r="E68" s="7">
        <f>D68*0.7</f>
        <v>175000</v>
      </c>
      <c r="F68" s="8">
        <f>D68*0.3</f>
        <v>75000</v>
      </c>
      <c r="G68" s="7" t="s">
        <v>86</v>
      </c>
      <c r="H68" s="9" t="s">
        <v>13</v>
      </c>
      <c r="I68" s="9" t="s">
        <v>14</v>
      </c>
    </row>
    <row r="69" spans="1:9" ht="14.25">
      <c r="A69" s="2">
        <v>67</v>
      </c>
      <c r="B69" s="5" t="s">
        <v>84</v>
      </c>
      <c r="C69" s="6" t="s">
        <v>95</v>
      </c>
      <c r="D69" s="7">
        <f>(712951.6/40)*15</f>
        <v>267356.85000000003</v>
      </c>
      <c r="E69" s="7">
        <f>D69*0.7</f>
        <v>187149.79500000001</v>
      </c>
      <c r="F69" s="8">
        <f>D69*0.3</f>
        <v>80207.055000000008</v>
      </c>
      <c r="G69" s="7" t="s">
        <v>86</v>
      </c>
      <c r="H69" s="9" t="s">
        <v>13</v>
      </c>
      <c r="I69" s="9" t="s">
        <v>14</v>
      </c>
    </row>
    <row r="70" spans="1:9" ht="14.25">
      <c r="A70" s="2">
        <v>68</v>
      </c>
      <c r="B70" s="5" t="s">
        <v>84</v>
      </c>
      <c r="C70" s="6" t="s">
        <v>96</v>
      </c>
      <c r="D70" s="7">
        <v>128013.2</v>
      </c>
      <c r="E70" s="7">
        <f>D70*0.7</f>
        <v>89609.239999999991</v>
      </c>
      <c r="F70" s="8">
        <f>D70*0.3</f>
        <v>38403.96</v>
      </c>
      <c r="G70" s="7" t="s">
        <v>86</v>
      </c>
      <c r="H70" s="9" t="s">
        <v>19</v>
      </c>
      <c r="I70" s="9" t="s">
        <v>16</v>
      </c>
    </row>
    <row r="71" spans="1:9" ht="14.25">
      <c r="A71" s="2">
        <v>69</v>
      </c>
      <c r="B71" s="5" t="s">
        <v>84</v>
      </c>
      <c r="C71" s="6" t="s">
        <v>97</v>
      </c>
      <c r="D71" s="7">
        <v>84072</v>
      </c>
      <c r="E71" s="7">
        <f>D71*0.7</f>
        <v>58850.399999999994</v>
      </c>
      <c r="F71" s="8">
        <f>D71*0.3</f>
        <v>25221.599999999999</v>
      </c>
      <c r="G71" s="7" t="s">
        <v>86</v>
      </c>
      <c r="H71" s="9" t="s">
        <v>22</v>
      </c>
      <c r="I71" s="9" t="s">
        <v>16</v>
      </c>
    </row>
    <row r="72" spans="1:9" ht="14.25">
      <c r="A72" s="2">
        <v>70</v>
      </c>
      <c r="B72" s="5" t="s">
        <v>84</v>
      </c>
      <c r="C72" s="6" t="s">
        <v>98</v>
      </c>
      <c r="D72" s="7">
        <v>0</v>
      </c>
      <c r="E72" s="7">
        <v>0</v>
      </c>
      <c r="F72" s="8">
        <v>0</v>
      </c>
      <c r="G72" s="7"/>
      <c r="H72" s="9" t="s">
        <v>13</v>
      </c>
      <c r="I72" s="9" t="s">
        <v>16</v>
      </c>
    </row>
    <row r="73" spans="1:9" ht="14.25">
      <c r="A73" s="2">
        <v>71</v>
      </c>
      <c r="B73" s="5" t="s">
        <v>84</v>
      </c>
      <c r="C73" s="6" t="s">
        <v>99</v>
      </c>
      <c r="D73" s="7">
        <f>1260000+(105000*0.052*10)</f>
        <v>1314600</v>
      </c>
      <c r="E73" s="7">
        <f t="shared" ref="E73:E78" si="3">D73*0.7</f>
        <v>920219.99999999988</v>
      </c>
      <c r="F73" s="8">
        <f t="shared" ref="F73:F78" si="4">D73*0.3</f>
        <v>394380</v>
      </c>
      <c r="G73" s="7" t="s">
        <v>86</v>
      </c>
      <c r="H73" s="9" t="s">
        <v>13</v>
      </c>
      <c r="I73" s="9" t="s">
        <v>14</v>
      </c>
    </row>
    <row r="74" spans="1:9" ht="14.25">
      <c r="A74" s="2">
        <v>72</v>
      </c>
      <c r="B74" s="5" t="s">
        <v>84</v>
      </c>
      <c r="C74" s="6" t="s">
        <v>100</v>
      </c>
      <c r="D74" s="15">
        <v>0</v>
      </c>
      <c r="E74" s="7">
        <f t="shared" si="3"/>
        <v>0</v>
      </c>
      <c r="F74" s="8">
        <f t="shared" si="4"/>
        <v>0</v>
      </c>
      <c r="G74" s="7"/>
      <c r="H74" s="9" t="s">
        <v>22</v>
      </c>
      <c r="I74" s="9" t="s">
        <v>16</v>
      </c>
    </row>
    <row r="75" spans="1:9" ht="14.25">
      <c r="A75" s="2">
        <v>73</v>
      </c>
      <c r="B75" s="5" t="s">
        <v>84</v>
      </c>
      <c r="C75" s="6" t="s">
        <v>101</v>
      </c>
      <c r="D75" s="15">
        <f>(209500*6+209500*6*1.052)*1.15</f>
        <v>2966268.5999999996</v>
      </c>
      <c r="E75" s="7">
        <f t="shared" si="3"/>
        <v>2076388.0199999996</v>
      </c>
      <c r="F75" s="8">
        <f t="shared" si="4"/>
        <v>889880.57999999984</v>
      </c>
      <c r="G75" s="7" t="s">
        <v>86</v>
      </c>
      <c r="H75" s="9" t="s">
        <v>13</v>
      </c>
      <c r="I75" s="9" t="s">
        <v>16</v>
      </c>
    </row>
    <row r="76" spans="1:9" ht="14.25">
      <c r="A76" s="2">
        <v>74</v>
      </c>
      <c r="B76" s="5" t="s">
        <v>84</v>
      </c>
      <c r="C76" s="6" t="s">
        <v>102</v>
      </c>
      <c r="D76" s="7">
        <f>442500*9+442500*3*1.052</f>
        <v>5379030</v>
      </c>
      <c r="E76" s="7">
        <f t="shared" si="3"/>
        <v>3765320.9999999995</v>
      </c>
      <c r="F76" s="8">
        <f t="shared" si="4"/>
        <v>1613709</v>
      </c>
      <c r="G76" s="7" t="s">
        <v>86</v>
      </c>
      <c r="H76" s="9" t="s">
        <v>13</v>
      </c>
      <c r="I76" s="9" t="s">
        <v>14</v>
      </c>
    </row>
    <row r="77" spans="1:9" ht="14.25">
      <c r="A77" s="2">
        <v>75</v>
      </c>
      <c r="B77" s="5" t="s">
        <v>84</v>
      </c>
      <c r="C77" s="6" t="s">
        <v>103</v>
      </c>
      <c r="D77" s="7">
        <f>6000*8+6000*4*1.052</f>
        <v>73248</v>
      </c>
      <c r="E77" s="7">
        <f t="shared" si="3"/>
        <v>51273.599999999999</v>
      </c>
      <c r="F77" s="8">
        <f t="shared" si="4"/>
        <v>21974.399999999998</v>
      </c>
      <c r="G77" s="7" t="s">
        <v>86</v>
      </c>
      <c r="H77" s="9" t="s">
        <v>13</v>
      </c>
      <c r="I77" s="9" t="s">
        <v>16</v>
      </c>
    </row>
    <row r="78" spans="1:9" ht="14.25">
      <c r="A78" s="2">
        <v>76</v>
      </c>
      <c r="B78" s="5" t="s">
        <v>84</v>
      </c>
      <c r="C78" s="6" t="s">
        <v>104</v>
      </c>
      <c r="D78" s="7">
        <v>1459568.45</v>
      </c>
      <c r="E78" s="7">
        <f t="shared" si="3"/>
        <v>1021697.9149999999</v>
      </c>
      <c r="F78" s="8">
        <f t="shared" si="4"/>
        <v>437870.53499999997</v>
      </c>
      <c r="G78" s="7" t="s">
        <v>86</v>
      </c>
      <c r="H78" s="9" t="s">
        <v>13</v>
      </c>
      <c r="I78" s="9" t="s">
        <v>16</v>
      </c>
    </row>
    <row r="79" spans="1:9" ht="14.25">
      <c r="A79" s="2">
        <v>77</v>
      </c>
      <c r="B79" s="5" t="s">
        <v>84</v>
      </c>
      <c r="C79" s="6" t="s">
        <v>105</v>
      </c>
      <c r="D79" s="7">
        <v>0</v>
      </c>
      <c r="E79" s="7">
        <v>0</v>
      </c>
      <c r="F79" s="8">
        <v>0</v>
      </c>
      <c r="G79" s="7" t="s">
        <v>86</v>
      </c>
      <c r="H79" s="9" t="s">
        <v>22</v>
      </c>
      <c r="I79" s="9" t="s">
        <v>16</v>
      </c>
    </row>
    <row r="80" spans="1:9" ht="14.25">
      <c r="A80" s="2">
        <v>78</v>
      </c>
      <c r="B80" s="5" t="s">
        <v>84</v>
      </c>
      <c r="C80" s="6" t="s">
        <v>106</v>
      </c>
      <c r="D80" s="15">
        <f>423769.5*1.052</f>
        <v>445805.51400000002</v>
      </c>
      <c r="E80" s="7">
        <f t="shared" ref="E80:E92" si="5">D80*0.7</f>
        <v>312063.85979999998</v>
      </c>
      <c r="F80" s="8">
        <f t="shared" ref="F80:F92" si="6">D80*0.3</f>
        <v>133741.65419999999</v>
      </c>
      <c r="G80" s="7" t="s">
        <v>86</v>
      </c>
      <c r="H80" s="9" t="s">
        <v>13</v>
      </c>
      <c r="I80" s="9" t="s">
        <v>16</v>
      </c>
    </row>
    <row r="81" spans="1:9" ht="15">
      <c r="A81" s="2">
        <v>79</v>
      </c>
      <c r="B81" s="5" t="s">
        <v>84</v>
      </c>
      <c r="C81" s="6" t="s">
        <v>107</v>
      </c>
      <c r="D81" s="7">
        <v>1484999</v>
      </c>
      <c r="E81" s="16">
        <f t="shared" si="5"/>
        <v>1039499.2999999999</v>
      </c>
      <c r="F81" s="8">
        <f t="shared" si="6"/>
        <v>445499.7</v>
      </c>
      <c r="G81" s="7" t="s">
        <v>86</v>
      </c>
      <c r="H81" s="9" t="s">
        <v>13</v>
      </c>
      <c r="I81" s="9" t="s">
        <v>16</v>
      </c>
    </row>
    <row r="82" spans="1:9" ht="15">
      <c r="A82" s="2">
        <v>80</v>
      </c>
      <c r="B82" s="5" t="s">
        <v>84</v>
      </c>
      <c r="C82" s="6" t="s">
        <v>108</v>
      </c>
      <c r="D82" s="7">
        <v>25000000</v>
      </c>
      <c r="E82" s="16">
        <f t="shared" si="5"/>
        <v>17500000</v>
      </c>
      <c r="F82" s="8">
        <f t="shared" si="6"/>
        <v>7500000</v>
      </c>
      <c r="G82" s="7" t="s">
        <v>86</v>
      </c>
      <c r="H82" s="9" t="s">
        <v>13</v>
      </c>
      <c r="I82" s="9" t="s">
        <v>14</v>
      </c>
    </row>
    <row r="83" spans="1:9" ht="14.25">
      <c r="A83" s="2">
        <v>81</v>
      </c>
      <c r="B83" s="5" t="s">
        <v>84</v>
      </c>
      <c r="C83" s="6" t="s">
        <v>109</v>
      </c>
      <c r="D83" s="7">
        <v>72071.16</v>
      </c>
      <c r="E83" s="7">
        <f t="shared" si="5"/>
        <v>50449.811999999998</v>
      </c>
      <c r="F83" s="8">
        <f t="shared" si="6"/>
        <v>21621.348000000002</v>
      </c>
      <c r="G83" s="7" t="s">
        <v>86</v>
      </c>
      <c r="H83" s="9" t="s">
        <v>22</v>
      </c>
      <c r="I83" s="9" t="s">
        <v>14</v>
      </c>
    </row>
    <row r="84" spans="1:9" ht="14.25">
      <c r="A84" s="2">
        <v>82</v>
      </c>
      <c r="B84" s="5" t="s">
        <v>84</v>
      </c>
      <c r="C84" s="6" t="s">
        <v>110</v>
      </c>
      <c r="D84" s="7">
        <v>75818.860320000007</v>
      </c>
      <c r="E84" s="7">
        <f t="shared" si="5"/>
        <v>53073.202224000001</v>
      </c>
      <c r="F84" s="8">
        <f t="shared" si="6"/>
        <v>22745.658096000003</v>
      </c>
      <c r="G84" s="7" t="s">
        <v>86</v>
      </c>
      <c r="H84" s="9" t="s">
        <v>13</v>
      </c>
      <c r="I84" s="9" t="s">
        <v>14</v>
      </c>
    </row>
    <row r="85" spans="1:9" ht="14.25">
      <c r="A85" s="2">
        <v>83</v>
      </c>
      <c r="B85" s="5" t="s">
        <v>84</v>
      </c>
      <c r="C85" s="6" t="s">
        <v>111</v>
      </c>
      <c r="D85" s="7">
        <f>39700.13*1.052*12</f>
        <v>501174.44112000003</v>
      </c>
      <c r="E85" s="7">
        <f t="shared" si="5"/>
        <v>350822.10878399998</v>
      </c>
      <c r="F85" s="8">
        <f t="shared" si="6"/>
        <v>150352.33233599999</v>
      </c>
      <c r="G85" s="7" t="s">
        <v>86</v>
      </c>
      <c r="H85" s="9" t="s">
        <v>13</v>
      </c>
      <c r="I85" s="9" t="s">
        <v>14</v>
      </c>
    </row>
    <row r="86" spans="1:9" ht="14.25">
      <c r="A86" s="2">
        <v>84</v>
      </c>
      <c r="B86" s="5" t="s">
        <v>84</v>
      </c>
      <c r="C86" s="6" t="s">
        <v>112</v>
      </c>
      <c r="D86" s="7">
        <v>4000000</v>
      </c>
      <c r="E86" s="7">
        <f t="shared" si="5"/>
        <v>2800000</v>
      </c>
      <c r="F86" s="8">
        <f t="shared" si="6"/>
        <v>1200000</v>
      </c>
      <c r="G86" s="7" t="s">
        <v>86</v>
      </c>
      <c r="H86" s="9" t="s">
        <v>22</v>
      </c>
      <c r="I86" s="9" t="s">
        <v>14</v>
      </c>
    </row>
    <row r="87" spans="1:9" ht="14.25">
      <c r="A87" s="2">
        <v>85</v>
      </c>
      <c r="B87" s="5" t="s">
        <v>84</v>
      </c>
      <c r="C87" s="14" t="s">
        <v>113</v>
      </c>
      <c r="D87" s="15">
        <v>2105.4</v>
      </c>
      <c r="E87" s="7">
        <f t="shared" si="5"/>
        <v>1473.78</v>
      </c>
      <c r="F87" s="8">
        <f t="shared" si="6"/>
        <v>631.62</v>
      </c>
      <c r="G87" s="7" t="s">
        <v>86</v>
      </c>
      <c r="H87" s="5" t="s">
        <v>13</v>
      </c>
      <c r="I87" s="5" t="s">
        <v>14</v>
      </c>
    </row>
    <row r="88" spans="1:9" ht="14.25">
      <c r="A88" s="2">
        <v>86</v>
      </c>
      <c r="B88" s="5" t="s">
        <v>84</v>
      </c>
      <c r="C88" s="14" t="s">
        <v>114</v>
      </c>
      <c r="D88" s="15">
        <v>37189.6728</v>
      </c>
      <c r="E88" s="7">
        <f t="shared" si="5"/>
        <v>26032.770959999998</v>
      </c>
      <c r="F88" s="8">
        <f t="shared" si="6"/>
        <v>11156.90184</v>
      </c>
      <c r="G88" s="7" t="s">
        <v>86</v>
      </c>
      <c r="H88" s="5" t="s">
        <v>13</v>
      </c>
      <c r="I88" s="5" t="s">
        <v>14</v>
      </c>
    </row>
    <row r="89" spans="1:9" ht="14.25">
      <c r="A89" s="2">
        <v>87</v>
      </c>
      <c r="B89" s="5" t="s">
        <v>84</v>
      </c>
      <c r="C89" s="14" t="s">
        <v>115</v>
      </c>
      <c r="D89" s="15">
        <v>10000000</v>
      </c>
      <c r="E89" s="7">
        <f t="shared" si="5"/>
        <v>7000000</v>
      </c>
      <c r="F89" s="8">
        <f t="shared" si="6"/>
        <v>3000000</v>
      </c>
      <c r="G89" s="7" t="s">
        <v>86</v>
      </c>
      <c r="H89" s="5" t="s">
        <v>19</v>
      </c>
      <c r="I89" s="5" t="s">
        <v>16</v>
      </c>
    </row>
    <row r="90" spans="1:9" ht="14.25">
      <c r="A90" s="2">
        <v>88</v>
      </c>
      <c r="B90" s="5" t="s">
        <v>84</v>
      </c>
      <c r="C90" s="14" t="s">
        <v>116</v>
      </c>
      <c r="D90" s="15">
        <v>5000000</v>
      </c>
      <c r="E90" s="7">
        <f t="shared" si="5"/>
        <v>3500000</v>
      </c>
      <c r="F90" s="8">
        <f t="shared" si="6"/>
        <v>1500000</v>
      </c>
      <c r="G90" s="7" t="s">
        <v>86</v>
      </c>
      <c r="H90" s="5" t="s">
        <v>22</v>
      </c>
      <c r="I90" s="5" t="s">
        <v>16</v>
      </c>
    </row>
    <row r="91" spans="1:9" ht="14.25">
      <c r="A91" s="2">
        <v>89</v>
      </c>
      <c r="B91" s="5" t="s">
        <v>84</v>
      </c>
      <c r="C91" s="14" t="s">
        <v>117</v>
      </c>
      <c r="D91" s="15">
        <v>12000000</v>
      </c>
      <c r="E91" s="7">
        <f t="shared" si="5"/>
        <v>8400000</v>
      </c>
      <c r="F91" s="8">
        <f t="shared" si="6"/>
        <v>3600000</v>
      </c>
      <c r="G91" s="7" t="s">
        <v>86</v>
      </c>
      <c r="H91" s="5" t="s">
        <v>22</v>
      </c>
      <c r="I91" s="5" t="s">
        <v>16</v>
      </c>
    </row>
    <row r="92" spans="1:9" ht="14.25">
      <c r="A92" s="2">
        <v>90</v>
      </c>
      <c r="B92" s="5" t="s">
        <v>118</v>
      </c>
      <c r="C92" s="17" t="s">
        <v>119</v>
      </c>
      <c r="D92" s="15">
        <v>4000</v>
      </c>
      <c r="E92" s="7">
        <f t="shared" si="5"/>
        <v>2800</v>
      </c>
      <c r="F92" s="8">
        <f t="shared" si="6"/>
        <v>1200</v>
      </c>
      <c r="G92" s="7" t="s">
        <v>120</v>
      </c>
      <c r="H92" s="18" t="s">
        <v>22</v>
      </c>
      <c r="I92" s="18" t="s">
        <v>14</v>
      </c>
    </row>
    <row r="93" spans="1:9" ht="14.25">
      <c r="A93" s="2">
        <v>91</v>
      </c>
      <c r="B93" s="5" t="s">
        <v>118</v>
      </c>
      <c r="C93" s="6" t="s">
        <v>121</v>
      </c>
      <c r="D93" s="7">
        <v>900</v>
      </c>
      <c r="E93" s="7">
        <v>0</v>
      </c>
      <c r="F93" s="8">
        <v>900</v>
      </c>
      <c r="G93" s="7" t="s">
        <v>122</v>
      </c>
      <c r="H93" s="9" t="s">
        <v>19</v>
      </c>
      <c r="I93" s="9" t="s">
        <v>14</v>
      </c>
    </row>
    <row r="94" spans="1:9" ht="15">
      <c r="A94" s="2">
        <v>92</v>
      </c>
      <c r="B94" s="5" t="s">
        <v>24</v>
      </c>
      <c r="C94" s="10" t="s">
        <v>123</v>
      </c>
      <c r="D94" s="7">
        <v>1000000</v>
      </c>
      <c r="E94" s="7">
        <f>D94*0.8</f>
        <v>800000</v>
      </c>
      <c r="F94" s="8">
        <v>200000</v>
      </c>
      <c r="G94" s="11" t="s">
        <v>26</v>
      </c>
      <c r="H94" s="11" t="s">
        <v>13</v>
      </c>
      <c r="I94" s="11" t="s">
        <v>14</v>
      </c>
    </row>
    <row r="95" spans="1:9" ht="15">
      <c r="A95" s="2">
        <v>93</v>
      </c>
      <c r="B95" s="5" t="s">
        <v>24</v>
      </c>
      <c r="C95" s="10" t="s">
        <v>124</v>
      </c>
      <c r="D95" s="7">
        <v>200000</v>
      </c>
      <c r="E95" s="7">
        <f>D95*0.5</f>
        <v>100000</v>
      </c>
      <c r="F95" s="8">
        <f>D95*0.5</f>
        <v>100000</v>
      </c>
      <c r="G95" s="7" t="s">
        <v>122</v>
      </c>
      <c r="H95" s="11" t="s">
        <v>19</v>
      </c>
      <c r="I95" s="11" t="s">
        <v>16</v>
      </c>
    </row>
    <row r="96" spans="1:9" ht="15">
      <c r="A96" s="2">
        <v>94</v>
      </c>
      <c r="B96" s="5" t="s">
        <v>24</v>
      </c>
      <c r="C96" s="10" t="s">
        <v>125</v>
      </c>
      <c r="D96" s="7" t="s">
        <v>126</v>
      </c>
      <c r="E96" s="7" t="s">
        <v>127</v>
      </c>
      <c r="F96" s="8" t="s">
        <v>127</v>
      </c>
      <c r="G96" s="7" t="s">
        <v>122</v>
      </c>
      <c r="H96" s="11" t="s">
        <v>19</v>
      </c>
      <c r="I96" s="11" t="s">
        <v>14</v>
      </c>
    </row>
    <row r="97" spans="1:9" ht="15">
      <c r="A97" s="2">
        <v>95</v>
      </c>
      <c r="B97" s="5" t="s">
        <v>24</v>
      </c>
      <c r="C97" s="10" t="s">
        <v>128</v>
      </c>
      <c r="D97" s="7" t="s">
        <v>129</v>
      </c>
      <c r="E97" s="7" t="s">
        <v>130</v>
      </c>
      <c r="F97" s="8" t="s">
        <v>130</v>
      </c>
      <c r="G97" s="7" t="s">
        <v>122</v>
      </c>
      <c r="H97" s="11" t="s">
        <v>22</v>
      </c>
      <c r="I97" s="11" t="s">
        <v>16</v>
      </c>
    </row>
    <row r="98" spans="1:9" ht="15">
      <c r="A98" s="2">
        <v>96</v>
      </c>
      <c r="B98" s="5" t="s">
        <v>24</v>
      </c>
      <c r="C98" s="6" t="s">
        <v>131</v>
      </c>
      <c r="D98" s="7">
        <v>600000</v>
      </c>
      <c r="E98" s="7">
        <v>0</v>
      </c>
      <c r="F98" s="8">
        <v>600000</v>
      </c>
      <c r="G98" s="11" t="s">
        <v>63</v>
      </c>
      <c r="H98" s="9" t="s">
        <v>22</v>
      </c>
      <c r="I98" s="9" t="s">
        <v>14</v>
      </c>
    </row>
    <row r="99" spans="1:9" ht="15">
      <c r="A99" s="2">
        <v>97</v>
      </c>
      <c r="B99" s="5" t="s">
        <v>24</v>
      </c>
      <c r="C99" s="10" t="s">
        <v>132</v>
      </c>
      <c r="D99" s="7">
        <v>500000</v>
      </c>
      <c r="E99" s="7">
        <f>D99*0.8</f>
        <v>400000</v>
      </c>
      <c r="F99" s="8">
        <f>D99-E99</f>
        <v>100000</v>
      </c>
      <c r="G99" s="11" t="s">
        <v>26</v>
      </c>
      <c r="H99" s="11" t="s">
        <v>22</v>
      </c>
      <c r="I99" s="11" t="s">
        <v>14</v>
      </c>
    </row>
    <row r="100" spans="1:9" ht="15">
      <c r="A100" s="2">
        <v>98</v>
      </c>
      <c r="B100" s="5" t="s">
        <v>24</v>
      </c>
      <c r="C100" s="10" t="s">
        <v>133</v>
      </c>
      <c r="D100" s="7">
        <v>500000</v>
      </c>
      <c r="E100" s="7">
        <f>D100*0.8</f>
        <v>400000</v>
      </c>
      <c r="F100" s="8">
        <f>D100-E100</f>
        <v>100000</v>
      </c>
      <c r="G100" s="11" t="s">
        <v>26</v>
      </c>
      <c r="H100" s="11" t="s">
        <v>22</v>
      </c>
      <c r="I100" s="11" t="s">
        <v>16</v>
      </c>
    </row>
    <row r="101" spans="1:9" ht="14.25">
      <c r="A101" s="22" t="s">
        <v>134</v>
      </c>
      <c r="B101" s="22"/>
      <c r="C101" s="22"/>
      <c r="D101" s="19">
        <f>SUBTOTAL(9,D3:D100)</f>
        <v>114742039.43624002</v>
      </c>
      <c r="E101" s="19">
        <f>SUBTOTAL(9,E3:E100)</f>
        <v>79293344.399967998</v>
      </c>
      <c r="F101" s="19">
        <f>SUBTOTAL(9,F3:F100)</f>
        <v>34255330.633072004</v>
      </c>
    </row>
    <row r="1048575" spans="4:4" ht="14.25">
      <c r="D1048575" s="2">
        <f>SUBTOTAL(9,D3:D1048574)</f>
        <v>114742039.43624002</v>
      </c>
    </row>
    <row r="1048576" spans="4:4" ht="14.25">
      <c r="D1048576" s="2">
        <f>SUBTOTAL(9,D3:D1048575)</f>
        <v>114742039.43624002</v>
      </c>
    </row>
  </sheetData>
  <mergeCells count="2">
    <mergeCell ref="A1:I1"/>
    <mergeCell ref="A101:C101"/>
  </mergeCells>
  <conditionalFormatting sqref="D12:D16 D75:D77">
    <cfRule type="expression" dxfId="4" priority="2" stopIfTrue="1">
      <formula>IF(D12=0, 1, 0)</formula>
    </cfRule>
  </conditionalFormatting>
  <conditionalFormatting sqref="D3 D5:D7 D32:D33 D40:D42 D44 D46 D50 D55 D62:D63 D68:D69 D72 D86:D87">
    <cfRule type="expression" dxfId="3" priority="1" stopIfTrue="1">
      <formula>IF(D3=0, 1, 0)</formula>
    </cfRule>
  </conditionalFormatting>
  <conditionalFormatting sqref="D79:D82">
    <cfRule type="expression" dxfId="2" priority="3" stopIfTrue="1">
      <formula>IF(D79=0, 1, 0)</formula>
    </cfRule>
  </conditionalFormatting>
  <conditionalFormatting sqref="D93">
    <cfRule type="expression" dxfId="1" priority="4" stopIfTrue="1">
      <formula>IF(D93=0, 1, 0)</formula>
    </cfRule>
  </conditionalFormatting>
  <pageMargins left="0" right="0" top="0.39409448818897608" bottom="0.39409448818897608" header="0" footer="0"/>
  <headerFooter>
    <oddHeader>&amp;C&amp;A</oddHeader>
    <oddFooter>&amp;CPage &amp;P</oddFooter>
  </headerFooter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4.1"/>
  <cols>
    <col min="1" max="1" width="7.875" customWidth="1"/>
    <col min="2" max="2" width="12.5" customWidth="1"/>
    <col min="3" max="3" width="105.75" style="20" customWidth="1"/>
    <col min="4" max="4" width="12.375" customWidth="1"/>
    <col min="5" max="5" width="22.625" customWidth="1"/>
    <col min="6" max="7" width="22.625" style="2" customWidth="1"/>
    <col min="8" max="9" width="10.75" customWidth="1"/>
    <col min="10" max="10" width="58.875" customWidth="1"/>
    <col min="11" max="1021" width="10.75" customWidth="1"/>
    <col min="1022" max="1022" width="9" customWidth="1"/>
  </cols>
  <sheetData>
    <row r="1" spans="1:7" ht="15">
      <c r="A1" s="31" t="s">
        <v>135</v>
      </c>
      <c r="B1" s="31"/>
      <c r="C1" s="31"/>
      <c r="D1" s="31"/>
      <c r="E1" s="31"/>
      <c r="F1" s="31"/>
      <c r="G1" s="31"/>
    </row>
    <row r="2" spans="1:7" ht="14.25">
      <c r="A2" s="32" t="s">
        <v>136</v>
      </c>
      <c r="B2" s="32"/>
      <c r="C2" s="32"/>
      <c r="D2" s="32"/>
      <c r="E2" s="32"/>
      <c r="F2" s="32"/>
      <c r="G2" s="32"/>
    </row>
    <row r="3" spans="1:7" ht="15">
      <c r="A3" s="23" t="s">
        <v>1</v>
      </c>
      <c r="B3" s="23" t="s">
        <v>2</v>
      </c>
      <c r="C3" s="24" t="s">
        <v>3</v>
      </c>
      <c r="D3" s="23" t="s">
        <v>8</v>
      </c>
      <c r="E3" s="23" t="s">
        <v>4</v>
      </c>
      <c r="F3" s="23" t="s">
        <v>8</v>
      </c>
      <c r="G3" s="23" t="s">
        <v>9</v>
      </c>
    </row>
    <row r="4" spans="1:7" ht="14.25">
      <c r="A4" s="25">
        <v>1</v>
      </c>
      <c r="B4" s="5" t="s">
        <v>24</v>
      </c>
      <c r="C4" s="6" t="s">
        <v>137</v>
      </c>
      <c r="D4" s="9" t="s">
        <v>13</v>
      </c>
      <c r="E4" s="7">
        <v>100000</v>
      </c>
      <c r="F4" s="9" t="s">
        <v>13</v>
      </c>
      <c r="G4" s="9" t="s">
        <v>14</v>
      </c>
    </row>
    <row r="5" spans="1:7" ht="14.25">
      <c r="A5" s="25">
        <v>2</v>
      </c>
      <c r="B5" s="5" t="s">
        <v>24</v>
      </c>
      <c r="C5" s="6" t="s">
        <v>138</v>
      </c>
      <c r="D5" s="9" t="s">
        <v>22</v>
      </c>
      <c r="E5" s="7">
        <v>120000</v>
      </c>
      <c r="F5" s="9" t="s">
        <v>22</v>
      </c>
      <c r="G5" s="9" t="s">
        <v>14</v>
      </c>
    </row>
    <row r="6" spans="1:7" ht="14.25">
      <c r="A6" s="25">
        <v>3</v>
      </c>
      <c r="B6" s="5" t="s">
        <v>24</v>
      </c>
      <c r="C6" s="6" t="s">
        <v>139</v>
      </c>
      <c r="D6" s="9" t="s">
        <v>22</v>
      </c>
      <c r="E6" s="7">
        <v>240000</v>
      </c>
      <c r="F6" s="9" t="s">
        <v>22</v>
      </c>
      <c r="G6" s="9" t="s">
        <v>14</v>
      </c>
    </row>
    <row r="7" spans="1:7" ht="14.25">
      <c r="A7" s="25">
        <v>4</v>
      </c>
      <c r="B7" s="5" t="s">
        <v>24</v>
      </c>
      <c r="C7" s="6" t="s">
        <v>140</v>
      </c>
      <c r="D7" s="9" t="s">
        <v>13</v>
      </c>
      <c r="E7" s="7">
        <v>50000</v>
      </c>
      <c r="F7" s="9" t="s">
        <v>13</v>
      </c>
      <c r="G7" s="9" t="s">
        <v>14</v>
      </c>
    </row>
    <row r="8" spans="1:7" ht="14.25">
      <c r="A8" s="25">
        <v>5</v>
      </c>
      <c r="B8" s="26" t="s">
        <v>141</v>
      </c>
      <c r="C8" s="27" t="s">
        <v>142</v>
      </c>
      <c r="D8" s="26" t="s">
        <v>13</v>
      </c>
      <c r="E8" s="28">
        <v>40000</v>
      </c>
      <c r="F8" s="26" t="s">
        <v>13</v>
      </c>
      <c r="G8" s="26" t="s">
        <v>14</v>
      </c>
    </row>
    <row r="9" spans="1:7" ht="14.25">
      <c r="A9" s="25">
        <v>6</v>
      </c>
      <c r="B9" s="26" t="s">
        <v>141</v>
      </c>
      <c r="C9" s="27" t="s">
        <v>143</v>
      </c>
      <c r="D9" s="26" t="s">
        <v>13</v>
      </c>
      <c r="E9" s="28">
        <v>995889.66</v>
      </c>
      <c r="F9" s="26" t="s">
        <v>13</v>
      </c>
      <c r="G9" s="26" t="s">
        <v>14</v>
      </c>
    </row>
    <row r="10" spans="1:7" ht="14.25">
      <c r="A10" s="25">
        <v>7</v>
      </c>
      <c r="B10" s="26" t="s">
        <v>141</v>
      </c>
      <c r="C10" s="27" t="s">
        <v>144</v>
      </c>
      <c r="D10" s="26" t="s">
        <v>13</v>
      </c>
      <c r="E10" s="28">
        <v>24534.37</v>
      </c>
      <c r="F10" s="26" t="s">
        <v>13</v>
      </c>
      <c r="G10" s="26" t="s">
        <v>14</v>
      </c>
    </row>
    <row r="11" spans="1:7" ht="14.25">
      <c r="A11" s="25">
        <v>8</v>
      </c>
      <c r="B11" s="26" t="s">
        <v>141</v>
      </c>
      <c r="C11" s="27" t="s">
        <v>145</v>
      </c>
      <c r="D11" s="26" t="s">
        <v>13</v>
      </c>
      <c r="E11" s="28">
        <v>494971.77</v>
      </c>
      <c r="F11" s="26" t="s">
        <v>13</v>
      </c>
      <c r="G11" s="26" t="s">
        <v>14</v>
      </c>
    </row>
    <row r="12" spans="1:7" ht="14.25">
      <c r="A12" s="25">
        <v>9</v>
      </c>
      <c r="B12" s="26" t="s">
        <v>141</v>
      </c>
      <c r="C12" s="27" t="s">
        <v>146</v>
      </c>
      <c r="D12" s="26" t="s">
        <v>13</v>
      </c>
      <c r="E12" s="28">
        <v>34462.400000000001</v>
      </c>
      <c r="F12" s="26" t="s">
        <v>13</v>
      </c>
      <c r="G12" s="26" t="s">
        <v>14</v>
      </c>
    </row>
    <row r="13" spans="1:7" ht="14.25">
      <c r="A13" s="25">
        <v>10</v>
      </c>
      <c r="B13" s="26" t="s">
        <v>24</v>
      </c>
      <c r="C13" s="29" t="s">
        <v>147</v>
      </c>
      <c r="D13" s="26" t="s">
        <v>13</v>
      </c>
      <c r="E13" s="7">
        <v>1000000</v>
      </c>
      <c r="F13" s="26" t="s">
        <v>13</v>
      </c>
      <c r="G13" s="26" t="s">
        <v>14</v>
      </c>
    </row>
    <row r="14" spans="1:7" ht="14.25">
      <c r="A14" s="25"/>
      <c r="B14" s="26"/>
      <c r="C14" s="27"/>
      <c r="D14" s="26"/>
      <c r="E14" s="26">
        <f>SUBTOTAL(9,E4:E13)</f>
        <v>3099858.2</v>
      </c>
      <c r="F14" s="26"/>
      <c r="G14" s="26"/>
    </row>
    <row r="15" spans="1:7" ht="14.25">
      <c r="A15" s="25"/>
      <c r="B15" s="26"/>
      <c r="C15" s="27"/>
      <c r="D15" s="26"/>
      <c r="E15" s="26"/>
      <c r="F15" s="26"/>
      <c r="G15" s="26"/>
    </row>
    <row r="16" spans="1:7" ht="14.25">
      <c r="A16" s="25"/>
      <c r="B16" s="26"/>
      <c r="C16" s="27"/>
      <c r="D16" s="26"/>
      <c r="E16" s="26"/>
      <c r="F16" s="26"/>
      <c r="G16" s="26"/>
    </row>
    <row r="17" spans="1:7" ht="14.25">
      <c r="A17" s="25"/>
      <c r="B17" s="26"/>
      <c r="C17" s="27"/>
      <c r="D17" s="26"/>
      <c r="E17" s="26"/>
      <c r="F17" s="26"/>
      <c r="G17" s="26"/>
    </row>
    <row r="18" spans="1:7" ht="14.25">
      <c r="A18" s="25"/>
      <c r="B18" s="26"/>
      <c r="C18" s="27"/>
      <c r="D18" s="26"/>
      <c r="E18" s="26"/>
      <c r="F18" s="26"/>
      <c r="G18" s="26"/>
    </row>
    <row r="19" spans="1:7" ht="14.25">
      <c r="A19" s="25"/>
      <c r="B19" s="26"/>
      <c r="C19" s="27"/>
      <c r="D19" s="26"/>
      <c r="E19" s="26"/>
      <c r="F19" s="26"/>
      <c r="G19" s="26"/>
    </row>
    <row r="20" spans="1:7" ht="14.25">
      <c r="A20" s="25"/>
      <c r="B20" s="26"/>
      <c r="C20" s="27"/>
      <c r="D20" s="26"/>
      <c r="E20" s="26"/>
      <c r="F20" s="26"/>
      <c r="G20" s="26"/>
    </row>
    <row r="21" spans="1:7" ht="14.25">
      <c r="A21" s="25"/>
      <c r="B21" s="26"/>
      <c r="C21" s="27"/>
      <c r="D21" s="26"/>
      <c r="E21" s="26"/>
      <c r="F21" s="26"/>
      <c r="G21" s="26"/>
    </row>
    <row r="22" spans="1:7" ht="14.25">
      <c r="A22" s="25"/>
      <c r="B22" s="26"/>
      <c r="C22" s="27"/>
      <c r="D22" s="26"/>
      <c r="E22" s="26"/>
      <c r="F22" s="26"/>
      <c r="G22" s="26"/>
    </row>
    <row r="23" spans="1:7" ht="14.25">
      <c r="A23" s="25"/>
      <c r="B23" s="26"/>
      <c r="C23" s="27"/>
      <c r="D23" s="26"/>
      <c r="E23" s="26"/>
      <c r="F23" s="26"/>
      <c r="G23" s="26"/>
    </row>
    <row r="24" spans="1:7" ht="14.25">
      <c r="A24" s="30"/>
      <c r="B24" s="30"/>
      <c r="C24" s="27"/>
      <c r="D24" s="30"/>
      <c r="E24" s="30"/>
      <c r="F24" s="26"/>
      <c r="G24" s="26"/>
    </row>
  </sheetData>
  <mergeCells count="2">
    <mergeCell ref="A1:G1"/>
    <mergeCell ref="A2:G2"/>
  </mergeCells>
  <conditionalFormatting sqref="E4:E7">
    <cfRule type="expression" dxfId="0" priority="5" stopIfTrue="1">
      <formula>IF(E4=0, 1, 0)</formula>
    </cfRule>
  </conditionalFormatting>
  <pageMargins left="0" right="0" top="0.39409448818897608" bottom="0.39409448818897608" header="0" footer="0"/>
  <headerFooter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TRF6</vt:lpstr>
      <vt:lpstr>SJMG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 Lipovetsky</dc:creator>
  <dc:description/>
  <cp:lastModifiedBy>Maria Clara Teixeira de Assis</cp:lastModifiedBy>
  <cp:revision>2</cp:revision>
  <dcterms:created xsi:type="dcterms:W3CDTF">2023-11-13T13:01:53Z</dcterms:created>
  <dcterms:modified xsi:type="dcterms:W3CDTF">2023-11-27T22:56:48Z</dcterms:modified>
</cp:coreProperties>
</file>